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15300" windowHeight="11130" tabRatio="864"/>
  </bookViews>
  <sheets>
    <sheet name="集計表" sheetId="11" r:id="rId1"/>
  </sheets>
  <definedNames>
    <definedName name="_xlnm.Print_Area" localSheetId="0">集計表!$A$1:$R$54</definedName>
    <definedName name="家族休暇種類">集計表!$A$29:$A$46</definedName>
    <definedName name="家族休暇職種">集計表!$D$29:$E$46</definedName>
    <definedName name="家族休暇性別">集計表!$C$29:$C$46</definedName>
    <definedName name="職員介護時">集計表!$M$60:$M$109</definedName>
    <definedName name="職員介護日">集計表!$L$60:$L$109</definedName>
    <definedName name="職員介護分">集計表!$N$60:$N$109</definedName>
    <definedName name="職員子育て時">集計表!$J$60:$J$109</definedName>
    <definedName name="職員子育て日">集計表!$I$60:$I$109</definedName>
    <definedName name="職員子育て分">集計表!$K$60:$K$109</definedName>
    <definedName name="職員職名">集計表!$E$60:$E$109</definedName>
    <definedName name="職員性別">集計表!$D$60:$D$109</definedName>
    <definedName name="職員年休時">集計表!$G$60:$G$109</definedName>
    <definedName name="職員年休日">集計表!$F$60:$F$109</definedName>
    <definedName name="職員年休分">集計表!$H$60:$H$109</definedName>
    <definedName name="職員分べん時">集計表!$P$60:$P$109</definedName>
    <definedName name="職員分べん日">集計表!$O$60:$O$109</definedName>
    <definedName name="職員分べん分">集計表!$Q$60:$Q$109</definedName>
    <definedName name="年休職名">集計表!$B$10:$D$12</definedName>
  </definedNames>
  <calcPr calcId="125725"/>
</workbook>
</file>

<file path=xl/calcChain.xml><?xml version="1.0" encoding="utf-8"?>
<calcChain xmlns="http://schemas.openxmlformats.org/spreadsheetml/2006/main">
  <c r="G29" i="11"/>
  <c r="G35" s="1"/>
  <c r="S29"/>
  <c r="B63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2"/>
  <c r="B61"/>
  <c r="B60"/>
  <c r="U43"/>
  <c r="S43"/>
  <c r="K12"/>
  <c r="J12"/>
  <c r="I12"/>
  <c r="H12"/>
  <c r="G12"/>
  <c r="F12"/>
  <c r="E12"/>
  <c r="K11"/>
  <c r="J11"/>
  <c r="I11"/>
  <c r="H11"/>
  <c r="G11"/>
  <c r="F11"/>
  <c r="E11"/>
  <c r="K10"/>
  <c r="K13" s="1"/>
  <c r="J10"/>
  <c r="J13" s="1"/>
  <c r="I10"/>
  <c r="I13" s="1"/>
  <c r="H10"/>
  <c r="H13" s="1"/>
  <c r="G10"/>
  <c r="G13" s="1"/>
  <c r="F10"/>
  <c r="E10"/>
  <c r="U12"/>
  <c r="T12"/>
  <c r="S12"/>
  <c r="U11"/>
  <c r="T11"/>
  <c r="S11"/>
  <c r="T10"/>
  <c r="U10"/>
  <c r="S10"/>
  <c r="G45"/>
  <c r="F45"/>
  <c r="G44"/>
  <c r="F44"/>
  <c r="G43"/>
  <c r="G46" s="1"/>
  <c r="F43"/>
  <c r="M45"/>
  <c r="L45"/>
  <c r="K45"/>
  <c r="J45"/>
  <c r="I45"/>
  <c r="H45"/>
  <c r="M44"/>
  <c r="L44"/>
  <c r="K44"/>
  <c r="J44"/>
  <c r="I44"/>
  <c r="H44"/>
  <c r="M43"/>
  <c r="L43"/>
  <c r="K43"/>
  <c r="J43"/>
  <c r="I43"/>
  <c r="H43"/>
  <c r="F36"/>
  <c r="G41"/>
  <c r="F41"/>
  <c r="G40"/>
  <c r="F40"/>
  <c r="G39"/>
  <c r="F39"/>
  <c r="G38"/>
  <c r="F38"/>
  <c r="G37"/>
  <c r="F37"/>
  <c r="G36"/>
  <c r="M41"/>
  <c r="L41"/>
  <c r="K41"/>
  <c r="J41"/>
  <c r="I41"/>
  <c r="H41"/>
  <c r="M40"/>
  <c r="L40"/>
  <c r="K40"/>
  <c r="J40"/>
  <c r="I40"/>
  <c r="H40"/>
  <c r="M39"/>
  <c r="L39"/>
  <c r="K39"/>
  <c r="J39"/>
  <c r="I39"/>
  <c r="H39"/>
  <c r="M38"/>
  <c r="L38"/>
  <c r="K38"/>
  <c r="J38"/>
  <c r="I38"/>
  <c r="H38"/>
  <c r="M37"/>
  <c r="L37"/>
  <c r="K37"/>
  <c r="J37"/>
  <c r="I37"/>
  <c r="H37"/>
  <c r="M36"/>
  <c r="L36"/>
  <c r="K36"/>
  <c r="J36"/>
  <c r="I36"/>
  <c r="H36"/>
  <c r="H42" s="1"/>
  <c r="U45"/>
  <c r="U44"/>
  <c r="T45"/>
  <c r="T44"/>
  <c r="T43"/>
  <c r="S45"/>
  <c r="S44"/>
  <c r="U41"/>
  <c r="U40"/>
  <c r="U39"/>
  <c r="U38"/>
  <c r="U37"/>
  <c r="U36"/>
  <c r="T41"/>
  <c r="T40"/>
  <c r="T39"/>
  <c r="T38"/>
  <c r="T37"/>
  <c r="T36"/>
  <c r="S41"/>
  <c r="S40"/>
  <c r="S39"/>
  <c r="S38"/>
  <c r="S37"/>
  <c r="S42" s="1"/>
  <c r="S36"/>
  <c r="U34"/>
  <c r="U33"/>
  <c r="U32"/>
  <c r="U31"/>
  <c r="U30"/>
  <c r="U29"/>
  <c r="T34"/>
  <c r="T33"/>
  <c r="T32"/>
  <c r="T31"/>
  <c r="T30"/>
  <c r="T29"/>
  <c r="S34"/>
  <c r="S33"/>
  <c r="S32"/>
  <c r="S31"/>
  <c r="S30"/>
  <c r="G34"/>
  <c r="F34"/>
  <c r="G33"/>
  <c r="F33"/>
  <c r="G32"/>
  <c r="F32"/>
  <c r="G31"/>
  <c r="F31"/>
  <c r="G30"/>
  <c r="F30"/>
  <c r="M34"/>
  <c r="L34"/>
  <c r="K34"/>
  <c r="J34"/>
  <c r="I34"/>
  <c r="H34"/>
  <c r="M33"/>
  <c r="L33"/>
  <c r="K33"/>
  <c r="J33"/>
  <c r="I33"/>
  <c r="H33"/>
  <c r="M32"/>
  <c r="L32"/>
  <c r="K32"/>
  <c r="J32"/>
  <c r="I32"/>
  <c r="H32"/>
  <c r="M31"/>
  <c r="L31"/>
  <c r="K31"/>
  <c r="J31"/>
  <c r="I31"/>
  <c r="H31"/>
  <c r="M30"/>
  <c r="L30"/>
  <c r="K30"/>
  <c r="J30"/>
  <c r="I30"/>
  <c r="H30"/>
  <c r="N30" s="1"/>
  <c r="M29"/>
  <c r="L29"/>
  <c r="L35" s="1"/>
  <c r="K29"/>
  <c r="J29"/>
  <c r="J35" s="1"/>
  <c r="I29"/>
  <c r="H29"/>
  <c r="H35" s="1"/>
  <c r="F29"/>
  <c r="M42"/>
  <c r="I42"/>
  <c r="M35"/>
  <c r="I35"/>
  <c r="U8"/>
  <c r="P41" s="1"/>
  <c r="J56"/>
  <c r="M46"/>
  <c r="L46"/>
  <c r="K46"/>
  <c r="J46"/>
  <c r="I46"/>
  <c r="H46"/>
  <c r="L42"/>
  <c r="K42"/>
  <c r="J42"/>
  <c r="N41"/>
  <c r="N40"/>
  <c r="N39"/>
  <c r="N38"/>
  <c r="N37"/>
  <c r="N34"/>
  <c r="N33"/>
  <c r="N32"/>
  <c r="N31"/>
  <c r="K35"/>
  <c r="L12"/>
  <c r="M13"/>
  <c r="S46" l="1"/>
  <c r="U46"/>
  <c r="U42"/>
  <c r="T42"/>
  <c r="L11"/>
  <c r="U35"/>
  <c r="N44"/>
  <c r="N45"/>
  <c r="F46"/>
  <c r="N46" s="1"/>
  <c r="N43"/>
  <c r="G42"/>
  <c r="N36"/>
  <c r="F42"/>
  <c r="N29"/>
  <c r="T46"/>
  <c r="P46" s="1"/>
  <c r="O30"/>
  <c r="H47"/>
  <c r="J47"/>
  <c r="L47"/>
  <c r="P29"/>
  <c r="Q30"/>
  <c r="O31"/>
  <c r="Q32"/>
  <c r="O33"/>
  <c r="Q34"/>
  <c r="Q43"/>
  <c r="O44"/>
  <c r="Q45"/>
  <c r="P31"/>
  <c r="O32"/>
  <c r="P33"/>
  <c r="O34"/>
  <c r="O46"/>
  <c r="P44"/>
  <c r="O45"/>
  <c r="N10"/>
  <c r="U13"/>
  <c r="P11"/>
  <c r="N12"/>
  <c r="S13"/>
  <c r="F13"/>
  <c r="L10"/>
  <c r="S35"/>
  <c r="S47" s="1"/>
  <c r="O29"/>
  <c r="Q29"/>
  <c r="P30"/>
  <c r="Q31"/>
  <c r="P32"/>
  <c r="Q33"/>
  <c r="P34"/>
  <c r="O37"/>
  <c r="Q37"/>
  <c r="P38"/>
  <c r="O39"/>
  <c r="Q39"/>
  <c r="P40"/>
  <c r="O41"/>
  <c r="Q41"/>
  <c r="P43"/>
  <c r="Q44"/>
  <c r="P45"/>
  <c r="Q46"/>
  <c r="N42"/>
  <c r="T35"/>
  <c r="T47" s="1"/>
  <c r="P36"/>
  <c r="P37"/>
  <c r="O38"/>
  <c r="Q38"/>
  <c r="P39"/>
  <c r="O40"/>
  <c r="Q40"/>
  <c r="O43"/>
  <c r="Q36"/>
  <c r="F35"/>
  <c r="N35" s="1"/>
  <c r="E13"/>
  <c r="Q42"/>
  <c r="O42"/>
  <c r="P42"/>
  <c r="O36"/>
  <c r="G47"/>
  <c r="I47"/>
  <c r="K47"/>
  <c r="M47"/>
  <c r="O10"/>
  <c r="N11"/>
  <c r="O12"/>
  <c r="P10"/>
  <c r="O11"/>
  <c r="P12"/>
  <c r="T13"/>
  <c r="U47" l="1"/>
  <c r="P47" s="1"/>
  <c r="F47"/>
  <c r="N47" s="1"/>
  <c r="L13"/>
  <c r="P35"/>
  <c r="Q35"/>
  <c r="O35"/>
  <c r="O13"/>
  <c r="P13"/>
  <c r="N13"/>
  <c r="O47" l="1"/>
  <c r="Q47"/>
</calcChain>
</file>

<file path=xl/comments1.xml><?xml version="1.0" encoding="utf-8"?>
<comments xmlns="http://schemas.openxmlformats.org/spreadsheetml/2006/main">
  <authors>
    <author>田中寛一</author>
  </authors>
  <commentList>
    <comment ref="F8" authorId="0">
      <text>
        <r>
          <rPr>
            <b/>
            <sz val="9"/>
            <color indexed="81"/>
            <rFont val="ＭＳ Ｐゴシック"/>
            <family val="3"/>
            <charset val="128"/>
          </rPr>
          <t>田中寛一:</t>
        </r>
        <r>
          <rPr>
            <sz val="9"/>
            <color indexed="81"/>
            <rFont val="ＭＳ Ｐゴシック"/>
            <family val="3"/>
            <charset val="128"/>
          </rPr>
          <t xml:space="preserve">
標準書式に"日"を追加してユーザー書式としている。
</t>
        </r>
      </text>
    </comment>
  </commentList>
</comments>
</file>

<file path=xl/sharedStrings.xml><?xml version="1.0" encoding="utf-8"?>
<sst xmlns="http://schemas.openxmlformats.org/spreadsheetml/2006/main" count="160" uniqueCount="73">
  <si>
    <t>合　　　計</t>
    <rPh sb="0" eb="1">
      <t>ゴウ</t>
    </rPh>
    <rPh sb="4" eb="5">
      <t>ケイ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</si>
  <si>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</si>
  <si>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</si>
  <si>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取得日数合計</t>
    <rPh sb="0" eb="2">
      <t>シュトク</t>
    </rPh>
    <rPh sb="2" eb="4">
      <t>ニッスウ</t>
    </rPh>
    <rPh sb="4" eb="6">
      <t>ゴウケイ</t>
    </rPh>
    <phoneticPr fontId="2"/>
  </si>
  <si>
    <t>取得日数別人数（単位：人）</t>
    <rPh sb="0" eb="2">
      <t>シュトク</t>
    </rPh>
    <rPh sb="2" eb="4">
      <t>ニッスウ</t>
    </rPh>
    <rPh sb="4" eb="5">
      <t>ベツ</t>
    </rPh>
    <rPh sb="5" eb="7">
      <t>ニンズウ</t>
    </rPh>
    <rPh sb="8" eb="10">
      <t>タンイ</t>
    </rPh>
    <rPh sb="11" eb="12">
      <t>ニン</t>
    </rPh>
    <phoneticPr fontId="2"/>
  </si>
  <si>
    <t>計</t>
    <rPh sb="0" eb="1">
      <t>ケイ</t>
    </rPh>
    <phoneticPr fontId="2"/>
  </si>
  <si>
    <t>取得日数</t>
    <rPh sb="0" eb="2">
      <t>シュトク</t>
    </rPh>
    <phoneticPr fontId="2"/>
  </si>
  <si>
    <t>区　　　分</t>
    <rPh sb="0" eb="1">
      <t>ク</t>
    </rPh>
    <rPh sb="4" eb="5">
      <t>ブン</t>
    </rPh>
    <phoneticPr fontId="2"/>
  </si>
  <si>
    <t xml:space="preserve"> 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</si>
  <si>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</si>
  <si>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</si>
  <si>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【記入上の注意】</t>
    <phoneticPr fontId="2"/>
  </si>
  <si>
    <t>子育て</t>
    <rPh sb="0" eb="2">
      <t>コソダ</t>
    </rPh>
    <phoneticPr fontId="2"/>
  </si>
  <si>
    <t>介護</t>
    <rPh sb="0" eb="2">
      <t>カイゴ</t>
    </rPh>
    <phoneticPr fontId="2"/>
  </si>
  <si>
    <t>分べん</t>
    <rPh sb="0" eb="1">
      <t>ブン</t>
    </rPh>
    <phoneticPr fontId="2"/>
  </si>
  <si>
    <t>（４）家族休暇については、子育て、介護、配偶者の分べんに分けて計上すること。</t>
    <rPh sb="3" eb="5">
      <t>カゾク</t>
    </rPh>
    <rPh sb="5" eb="7">
      <t>キュウカ</t>
    </rPh>
    <rPh sb="13" eb="15">
      <t>コソダ</t>
    </rPh>
    <rPh sb="17" eb="19">
      <t>カイゴ</t>
    </rPh>
    <rPh sb="20" eb="23">
      <t>ハイグウシャ</t>
    </rPh>
    <rPh sb="24" eb="25">
      <t>ブン</t>
    </rPh>
    <rPh sb="28" eb="29">
      <t>ワ</t>
    </rPh>
    <rPh sb="31" eb="33">
      <t>ケイジョウ</t>
    </rPh>
    <phoneticPr fontId="2"/>
  </si>
  <si>
    <t>（３）「取得日数合計」欄については、各区分ごとに合計した日数、時間（時及び分）を記入する。</t>
    <rPh sb="19" eb="21">
      <t>クブン</t>
    </rPh>
    <rPh sb="31" eb="33">
      <t>ジカン</t>
    </rPh>
    <rPh sb="34" eb="35">
      <t>ジ</t>
    </rPh>
    <rPh sb="35" eb="36">
      <t>オヨ</t>
    </rPh>
    <rPh sb="37" eb="38">
      <t>フン</t>
    </rPh>
    <phoneticPr fontId="2"/>
  </si>
  <si>
    <t>分</t>
    <rPh sb="0" eb="1">
      <t>フン</t>
    </rPh>
    <phoneticPr fontId="2"/>
  </si>
  <si>
    <t>２日以下</t>
    <rPh sb="1" eb="2">
      <t>ニチ</t>
    </rPh>
    <rPh sb="2" eb="4">
      <t>イカ</t>
    </rPh>
    <phoneticPr fontId="2"/>
  </si>
  <si>
    <t>１日以下</t>
    <rPh sb="1" eb="2">
      <t>ニチ</t>
    </rPh>
    <rPh sb="2" eb="4">
      <t>イカ</t>
    </rPh>
    <phoneticPr fontId="2"/>
  </si>
  <si>
    <t>３日以下</t>
    <rPh sb="1" eb="2">
      <t>ニチ</t>
    </rPh>
    <rPh sb="2" eb="4">
      <t>イカ</t>
    </rPh>
    <phoneticPr fontId="2"/>
  </si>
  <si>
    <t>４日以下</t>
    <rPh sb="1" eb="2">
      <t>ニチ</t>
    </rPh>
    <rPh sb="2" eb="4">
      <t>イカ</t>
    </rPh>
    <phoneticPr fontId="2"/>
  </si>
  <si>
    <t>５日以下</t>
    <rPh sb="1" eb="2">
      <t>ニチ</t>
    </rPh>
    <rPh sb="2" eb="4">
      <t>イカ</t>
    </rPh>
    <phoneticPr fontId="2"/>
  </si>
  <si>
    <t>６日以下</t>
    <rPh sb="1" eb="2">
      <t>ニチ</t>
    </rPh>
    <rPh sb="2" eb="4">
      <t>イカ</t>
    </rPh>
    <phoneticPr fontId="2"/>
  </si>
  <si>
    <t>校長・副校長・教頭</t>
    <rPh sb="3" eb="6">
      <t>フクコウチョウ</t>
    </rPh>
    <phoneticPr fontId="2"/>
  </si>
  <si>
    <t>教諭(主幹・指導含む）・養護教諭</t>
    <rPh sb="3" eb="5">
      <t>シュカン</t>
    </rPh>
    <rPh sb="6" eb="8">
      <t>シドウ</t>
    </rPh>
    <rPh sb="8" eb="9">
      <t>フク</t>
    </rPh>
    <phoneticPr fontId="2"/>
  </si>
  <si>
    <t>事務・学校栄養職員･栄養教諭</t>
    <rPh sb="0" eb="2">
      <t>ジム</t>
    </rPh>
    <rPh sb="3" eb="5">
      <t>ガッコウ</t>
    </rPh>
    <rPh sb="5" eb="7">
      <t>エイヨウ</t>
    </rPh>
    <rPh sb="7" eb="9">
      <t>ショクイン</t>
    </rPh>
    <rPh sb="10" eb="12">
      <t>エイヨウ</t>
    </rPh>
    <rPh sb="12" eb="14">
      <t>キョウユ</t>
    </rPh>
    <phoneticPr fontId="2"/>
  </si>
  <si>
    <t>校長・副校長・教頭</t>
    <phoneticPr fontId="2"/>
  </si>
  <si>
    <t>教諭(主幹・指導含む）・養護教諭</t>
    <phoneticPr fontId="2"/>
  </si>
  <si>
    <t>事務・学校栄養職員･栄養教諭</t>
    <phoneticPr fontId="2"/>
  </si>
  <si>
    <r>
      <t>（２）「取得日数別人数」欄については、各個人ごとに取得日数を合計し分類すること。
　　　また、</t>
    </r>
    <r>
      <rPr>
        <b/>
        <u/>
        <sz val="10"/>
        <rFont val="ＭＳ Ｐゴシック"/>
        <family val="3"/>
        <charset val="128"/>
      </rPr>
      <t>年次休暇・家族休暇ともに、７時間４５分をもって１日とする</t>
    </r>
    <r>
      <rPr>
        <sz val="10"/>
        <rFont val="ＭＳ Ｐゴシック"/>
        <family val="3"/>
        <charset val="128"/>
      </rPr>
      <t>。</t>
    </r>
    <rPh sb="4" eb="6">
      <t>シュトク</t>
    </rPh>
    <rPh sb="6" eb="8">
      <t>ニッスウ</t>
    </rPh>
    <rPh sb="8" eb="9">
      <t>ベツ</t>
    </rPh>
    <rPh sb="9" eb="11">
      <t>ニンズウ</t>
    </rPh>
    <rPh sb="12" eb="13">
      <t>ラン</t>
    </rPh>
    <rPh sb="19" eb="22">
      <t>カクコジン</t>
    </rPh>
    <rPh sb="25" eb="27">
      <t>シュトク</t>
    </rPh>
    <rPh sb="27" eb="29">
      <t>ニッスウ</t>
    </rPh>
    <rPh sb="30" eb="32">
      <t>ゴウケイ</t>
    </rPh>
    <rPh sb="33" eb="35">
      <t>ブンルイ</t>
    </rPh>
    <rPh sb="47" eb="49">
      <t>ネンジ</t>
    </rPh>
    <rPh sb="49" eb="51">
      <t>キュウカ</t>
    </rPh>
    <rPh sb="52" eb="54">
      <t>カゾク</t>
    </rPh>
    <rPh sb="54" eb="56">
      <t>キュウカ</t>
    </rPh>
    <rPh sb="61" eb="63">
      <t>ジカン</t>
    </rPh>
    <rPh sb="65" eb="66">
      <t>フン</t>
    </rPh>
    <rPh sb="71" eb="72">
      <t>ニチ</t>
    </rPh>
    <phoneticPr fontId="2"/>
  </si>
  <si>
    <t>学校名</t>
    <rPh sb="0" eb="3">
      <t>ガッコウメイ</t>
    </rPh>
    <phoneticPr fontId="2"/>
  </si>
  <si>
    <t>Ⅰ　年次休暇取得状況（平成２４年１月１日～平成２４年１２月３１日）</t>
    <rPh sb="2" eb="4">
      <t>ネンジ</t>
    </rPh>
    <rPh sb="6" eb="8">
      <t>シュトク</t>
    </rPh>
    <rPh sb="8" eb="10">
      <t>ジョウキョウ</t>
    </rPh>
    <rPh sb="11" eb="13">
      <t>ヘイセイ</t>
    </rPh>
    <rPh sb="15" eb="16">
      <t>ネン</t>
    </rPh>
    <rPh sb="17" eb="18">
      <t>ツキ</t>
    </rPh>
    <rPh sb="19" eb="20">
      <t>ニチ</t>
    </rPh>
    <rPh sb="21" eb="23">
      <t>ヘイセイ</t>
    </rPh>
    <rPh sb="25" eb="26">
      <t>ネン</t>
    </rPh>
    <rPh sb="28" eb="29">
      <t>ツキ</t>
    </rPh>
    <rPh sb="31" eb="32">
      <t>ニチ</t>
    </rPh>
    <phoneticPr fontId="2"/>
  </si>
  <si>
    <t>平成２４年分　休暇に関する調査</t>
    <rPh sb="0" eb="2">
      <t>ヘイセイ</t>
    </rPh>
    <rPh sb="4" eb="5">
      <t>ネン</t>
    </rPh>
    <rPh sb="5" eb="6">
      <t>ブン</t>
    </rPh>
    <phoneticPr fontId="2"/>
  </si>
  <si>
    <t>Ⅱ　家族休暇（特別休暇）取得状況（平成２４年１月１日～平成２４年１２月３１日）</t>
    <rPh sb="2" eb="4">
      <t>カゾク</t>
    </rPh>
    <rPh sb="4" eb="6">
      <t>キュウカ</t>
    </rPh>
    <rPh sb="7" eb="9">
      <t>トクベツ</t>
    </rPh>
    <rPh sb="9" eb="11">
      <t>キュウカ</t>
    </rPh>
    <rPh sb="12" eb="14">
      <t>シュトク</t>
    </rPh>
    <rPh sb="14" eb="16">
      <t>ジョウキョウ</t>
    </rPh>
    <rPh sb="17" eb="19">
      <t>ヘイセイ</t>
    </rPh>
    <rPh sb="21" eb="22">
      <t>ネン</t>
    </rPh>
    <rPh sb="23" eb="24">
      <t>ツキ</t>
    </rPh>
    <rPh sb="25" eb="26">
      <t>ニチ</t>
    </rPh>
    <rPh sb="27" eb="29">
      <t>ヘイセイ</t>
    </rPh>
    <rPh sb="31" eb="32">
      <t>ネン</t>
    </rPh>
    <rPh sb="34" eb="35">
      <t>ツキ</t>
    </rPh>
    <rPh sb="37" eb="38">
      <t>ニチ</t>
    </rPh>
    <phoneticPr fontId="2"/>
  </si>
  <si>
    <r>
      <t>（１）調査対象職員は、各所属において平成24年5月1日に所属していた者のうち、県費負担の校長、教頭（副校長含む）、教諭（主幹教諭・指導教諭含む）、養護教諭、事務職員、学校栄養職員（栄養教諭含む）とし、調査期間は、平成24年5月1日から平成24年12月31日までとする。</t>
    </r>
    <r>
      <rPr>
        <b/>
        <u/>
        <sz val="10"/>
        <rFont val="ＭＳ Ｐゴシック"/>
        <family val="3"/>
        <charset val="128"/>
      </rPr>
      <t>ただし、期間中に休職、産休、育休、長期研修等を含む者及び期限付（臨時的）採用者について調査対象から除くこととする</t>
    </r>
    <r>
      <rPr>
        <sz val="10"/>
        <rFont val="ＭＳ Ｐゴシック"/>
        <family val="3"/>
        <charset val="128"/>
      </rPr>
      <t>。また、兼務者については本務校で記入すること。</t>
    </r>
    <rPh sb="18" eb="20">
      <t>ヘイセイ</t>
    </rPh>
    <rPh sb="22" eb="23">
      <t>ネン</t>
    </rPh>
    <rPh sb="50" eb="53">
      <t>フクコウチョウ</t>
    </rPh>
    <rPh sb="53" eb="54">
      <t>フク</t>
    </rPh>
    <rPh sb="60" eb="62">
      <t>シュカン</t>
    </rPh>
    <rPh sb="62" eb="64">
      <t>キョウユ</t>
    </rPh>
    <rPh sb="65" eb="67">
      <t>シドウ</t>
    </rPh>
    <rPh sb="67" eb="69">
      <t>キョウユ</t>
    </rPh>
    <rPh sb="69" eb="70">
      <t>フク</t>
    </rPh>
    <rPh sb="78" eb="80">
      <t>ジム</t>
    </rPh>
    <rPh sb="80" eb="82">
      <t>ショクイン</t>
    </rPh>
    <rPh sb="83" eb="85">
      <t>ガッコウ</t>
    </rPh>
    <rPh sb="85" eb="87">
      <t>エイヨウ</t>
    </rPh>
    <rPh sb="87" eb="89">
      <t>ショクイン</t>
    </rPh>
    <rPh sb="90" eb="92">
      <t>エイヨウ</t>
    </rPh>
    <rPh sb="92" eb="94">
      <t>キョウユ</t>
    </rPh>
    <rPh sb="94" eb="95">
      <t>フク</t>
    </rPh>
    <rPh sb="160" eb="161">
      <t>オヨ</t>
    </rPh>
    <rPh sb="162" eb="165">
      <t>キゲンツ</t>
    </rPh>
    <rPh sb="172" eb="173">
      <t>モノ</t>
    </rPh>
    <rPh sb="177" eb="179">
      <t>チョウサ</t>
    </rPh>
    <rPh sb="179" eb="181">
      <t>タイショウ</t>
    </rPh>
    <rPh sb="194" eb="196">
      <t>ケンム</t>
    </rPh>
    <rPh sb="196" eb="197">
      <t>シャ</t>
    </rPh>
    <rPh sb="202" eb="204">
      <t>ホンム</t>
    </rPh>
    <rPh sb="204" eb="205">
      <t>コウ</t>
    </rPh>
    <rPh sb="206" eb="208">
      <t>キニュウ</t>
    </rPh>
    <phoneticPr fontId="2"/>
  </si>
  <si>
    <t>以下、印刷範囲外</t>
    <rPh sb="0" eb="2">
      <t>イカ</t>
    </rPh>
    <rPh sb="3" eb="5">
      <t>インサツ</t>
    </rPh>
    <rPh sb="5" eb="7">
      <t>ハンイ</t>
    </rPh>
    <rPh sb="7" eb="8">
      <t>ガイ</t>
    </rPh>
    <phoneticPr fontId="2"/>
  </si>
  <si>
    <t>１日は</t>
    <rPh sb="1" eb="2">
      <t>ニチ</t>
    </rPh>
    <phoneticPr fontId="10"/>
  </si>
  <si>
    <t>で１日は</t>
    <rPh sb="2" eb="3">
      <t>ニチ</t>
    </rPh>
    <phoneticPr fontId="10"/>
  </si>
  <si>
    <t>分</t>
    <rPh sb="0" eb="1">
      <t>フン</t>
    </rPh>
    <phoneticPr fontId="10"/>
  </si>
  <si>
    <t>７時間45分で1日。7時間45分は７×６０＋４５は４６５分</t>
    <rPh sb="1" eb="3">
      <t>ジカン</t>
    </rPh>
    <rPh sb="5" eb="6">
      <t>フン</t>
    </rPh>
    <rPh sb="8" eb="9">
      <t>ニチ</t>
    </rPh>
    <rPh sb="11" eb="13">
      <t>ジカン</t>
    </rPh>
    <rPh sb="15" eb="16">
      <t>フン</t>
    </rPh>
    <rPh sb="28" eb="29">
      <t>フン</t>
    </rPh>
    <phoneticPr fontId="10"/>
  </si>
  <si>
    <t>年次休暇</t>
    <rPh sb="0" eb="2">
      <t>ネンジ</t>
    </rPh>
    <rPh sb="2" eb="4">
      <t>キュウカ</t>
    </rPh>
    <phoneticPr fontId="10"/>
  </si>
  <si>
    <t>子育て</t>
    <rPh sb="0" eb="2">
      <t>コソダ</t>
    </rPh>
    <phoneticPr fontId="10"/>
  </si>
  <si>
    <t>介護</t>
    <rPh sb="0" eb="2">
      <t>カイゴ</t>
    </rPh>
    <phoneticPr fontId="10"/>
  </si>
  <si>
    <t>氏名</t>
    <rPh sb="0" eb="2">
      <t>シメイ</t>
    </rPh>
    <phoneticPr fontId="10"/>
  </si>
  <si>
    <t>日</t>
    <rPh sb="0" eb="1">
      <t>ニチ</t>
    </rPh>
    <phoneticPr fontId="10"/>
  </si>
  <si>
    <t>時</t>
    <rPh sb="0" eb="1">
      <t>ジ</t>
    </rPh>
    <phoneticPr fontId="10"/>
  </si>
  <si>
    <t>校長・副校長・教頭</t>
  </si>
  <si>
    <t>教諭(主幹・指導含む）・養護教諭</t>
  </si>
  <si>
    <t>事務・学校栄養職員･栄養教諭</t>
  </si>
  <si>
    <t>１日は</t>
    <rPh sb="1" eb="2">
      <t>ニチ</t>
    </rPh>
    <phoneticPr fontId="2"/>
  </si>
  <si>
    <t>分表示</t>
    <rPh sb="0" eb="1">
      <t>フン</t>
    </rPh>
    <rPh sb="1" eb="3">
      <t>ヒョウジ</t>
    </rPh>
    <phoneticPr fontId="2"/>
  </si>
  <si>
    <t>分べん</t>
    <rPh sb="0" eb="1">
      <t>ブン</t>
    </rPh>
    <phoneticPr fontId="10"/>
  </si>
  <si>
    <t>岡山県真庭郡新庄村立新庄中学校</t>
    <rPh sb="0" eb="3">
      <t>オカヤマケン</t>
    </rPh>
    <rPh sb="3" eb="6">
      <t>マニワグン</t>
    </rPh>
    <rPh sb="6" eb="9">
      <t>シンジョウソン</t>
    </rPh>
    <rPh sb="9" eb="10">
      <t>リツ</t>
    </rPh>
    <rPh sb="10" eb="12">
      <t>シンジョウ</t>
    </rPh>
    <rPh sb="12" eb="15">
      <t>チュウガッコウ</t>
    </rPh>
    <phoneticPr fontId="2"/>
  </si>
  <si>
    <t>未満</t>
  </si>
  <si>
    <t>未満</t>
    <phoneticPr fontId="2"/>
  </si>
  <si>
    <t>以上</t>
    <rPh sb="0" eb="2">
      <t>イジョウ</t>
    </rPh>
    <phoneticPr fontId="2"/>
  </si>
  <si>
    <t>小　　　計</t>
    <phoneticPr fontId="2"/>
  </si>
  <si>
    <t>子育て</t>
    <phoneticPr fontId="2"/>
  </si>
  <si>
    <t>介護</t>
    <phoneticPr fontId="2"/>
  </si>
  <si>
    <t>分べん</t>
    <phoneticPr fontId="2"/>
  </si>
  <si>
    <t>SUMPRODUCT((職員性別=$C29)*(職員職名=$D29)*(職員子育て日=G$27)*((職員子育て時&gt;0)+(職員子育て分&gt;0))*(職員子育て日&lt;H$27))</t>
  </si>
  <si>
    <t>A</t>
    <phoneticPr fontId="10"/>
  </si>
  <si>
    <t>B</t>
    <phoneticPr fontId="10"/>
  </si>
  <si>
    <t>C</t>
    <phoneticPr fontId="10"/>
  </si>
  <si>
    <t>D</t>
    <phoneticPr fontId="10"/>
  </si>
  <si>
    <t>E</t>
    <phoneticPr fontId="10"/>
  </si>
  <si>
    <t>F</t>
    <phoneticPr fontId="10"/>
  </si>
  <si>
    <t>G</t>
    <phoneticPr fontId="10"/>
  </si>
  <si>
    <t>H</t>
    <phoneticPr fontId="10"/>
  </si>
  <si>
    <t>I</t>
    <phoneticPr fontId="2"/>
  </si>
  <si>
    <t>J</t>
    <phoneticPr fontId="2"/>
  </si>
  <si>
    <t>職員ごとの休暇状況</t>
    <rPh sb="0" eb="2">
      <t>ショクイン</t>
    </rPh>
    <rPh sb="5" eb="7">
      <t>キュウカ</t>
    </rPh>
    <rPh sb="7" eb="9">
      <t>ジョウキョウ</t>
    </rPh>
    <phoneticPr fontId="10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</si>
</sst>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.0_);[Red]\(0.0\)"/>
    <numFmt numFmtId="178" formatCode="General&quot;　時間&quot;"/>
    <numFmt numFmtId="179" formatCode="General&quot;　分&quot;"/>
    <numFmt numFmtId="180" formatCode="General&quot;日&quot;"/>
    <numFmt numFmtId="181" formatCode="General&quot;日超&quot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</fills>
  <borders count="102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3" xfId="0" applyNumberFormat="1" applyFont="1" applyBorder="1" applyAlignment="1" applyProtection="1">
      <alignment vertical="center" shrinkToFit="1"/>
    </xf>
    <xf numFmtId="176" fontId="1" fillId="0" borderId="4" xfId="0" applyNumberFormat="1" applyFont="1" applyBorder="1" applyAlignment="1" applyProtection="1">
      <alignment vertical="center" shrinkToFit="1"/>
      <protection locked="0"/>
    </xf>
    <xf numFmtId="176" fontId="1" fillId="0" borderId="5" xfId="0" applyNumberFormat="1" applyFont="1" applyBorder="1" applyAlignment="1" applyProtection="1">
      <alignment vertical="center" shrinkToFit="1"/>
      <protection locked="0"/>
    </xf>
    <xf numFmtId="176" fontId="1" fillId="0" borderId="6" xfId="0" applyNumberFormat="1" applyFont="1" applyBorder="1" applyAlignment="1" applyProtection="1">
      <alignment vertical="center" shrinkToFit="1"/>
      <protection locked="0"/>
    </xf>
    <xf numFmtId="176" fontId="1" fillId="0" borderId="7" xfId="0" applyNumberFormat="1" applyFont="1" applyBorder="1" applyAlignment="1" applyProtection="1">
      <alignment vertical="center" shrinkToFit="1"/>
      <protection locked="0"/>
    </xf>
    <xf numFmtId="176" fontId="1" fillId="0" borderId="8" xfId="0" applyNumberFormat="1" applyFont="1" applyBorder="1" applyAlignment="1" applyProtection="1">
      <alignment vertical="center" shrinkToFit="1"/>
    </xf>
    <xf numFmtId="176" fontId="1" fillId="0" borderId="9" xfId="0" applyNumberFormat="1" applyFont="1" applyBorder="1" applyAlignment="1" applyProtection="1">
      <alignment vertical="center" shrinkToFit="1"/>
      <protection locked="0"/>
    </xf>
    <xf numFmtId="176" fontId="1" fillId="0" borderId="10" xfId="0" applyNumberFormat="1" applyFont="1" applyBorder="1" applyAlignment="1" applyProtection="1">
      <alignment vertical="center" shrinkToFit="1"/>
      <protection locked="0"/>
    </xf>
    <xf numFmtId="176" fontId="1" fillId="0" borderId="11" xfId="0" applyNumberFormat="1" applyFont="1" applyBorder="1" applyAlignment="1" applyProtection="1">
      <alignment vertical="center" shrinkToFit="1"/>
      <protection locked="0"/>
    </xf>
    <xf numFmtId="176" fontId="1" fillId="0" borderId="12" xfId="0" applyNumberFormat="1" applyFont="1" applyBorder="1" applyAlignment="1" applyProtection="1">
      <alignment vertical="center" shrinkToFit="1"/>
      <protection locked="0"/>
    </xf>
    <xf numFmtId="176" fontId="1" fillId="0" borderId="1" xfId="0" applyNumberFormat="1" applyFont="1" applyBorder="1" applyAlignment="1" applyProtection="1">
      <alignment vertical="center" shrinkToFit="1"/>
    </xf>
    <xf numFmtId="176" fontId="1" fillId="0" borderId="13" xfId="0" applyNumberFormat="1" applyFont="1" applyBorder="1" applyAlignment="1" applyProtection="1">
      <alignment vertical="center" shrinkToFit="1"/>
      <protection locked="0"/>
    </xf>
    <xf numFmtId="176" fontId="1" fillId="0" borderId="14" xfId="0" applyNumberFormat="1" applyFont="1" applyBorder="1" applyAlignment="1" applyProtection="1">
      <alignment vertical="center" shrinkToFit="1"/>
      <protection locked="0"/>
    </xf>
    <xf numFmtId="176" fontId="1" fillId="0" borderId="15" xfId="0" applyNumberFormat="1" applyFont="1" applyBorder="1" applyAlignment="1" applyProtection="1">
      <alignment vertical="center" shrinkToFit="1"/>
      <protection locked="0"/>
    </xf>
    <xf numFmtId="176" fontId="1" fillId="0" borderId="2" xfId="0" applyNumberFormat="1" applyFont="1" applyBorder="1" applyAlignment="1" applyProtection="1">
      <alignment vertical="center" shrinkToFit="1"/>
      <protection locked="0"/>
    </xf>
    <xf numFmtId="176" fontId="1" fillId="0" borderId="16" xfId="0" applyNumberFormat="1" applyFont="1" applyBorder="1" applyAlignment="1">
      <alignment vertical="center" shrinkToFit="1"/>
    </xf>
    <xf numFmtId="176" fontId="1" fillId="0" borderId="17" xfId="0" applyNumberFormat="1" applyFont="1" applyBorder="1" applyAlignment="1">
      <alignment vertical="center" shrinkToFit="1"/>
    </xf>
    <xf numFmtId="176" fontId="1" fillId="0" borderId="18" xfId="0" applyNumberFormat="1" applyFont="1" applyBorder="1" applyAlignment="1">
      <alignment vertical="center" shrinkToFit="1"/>
    </xf>
    <xf numFmtId="176" fontId="1" fillId="0" borderId="19" xfId="0" applyNumberFormat="1" applyFont="1" applyBorder="1" applyAlignment="1">
      <alignment vertical="center" shrinkToFit="1"/>
    </xf>
    <xf numFmtId="176" fontId="1" fillId="0" borderId="20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21" xfId="0" applyBorder="1"/>
    <xf numFmtId="0" fontId="1" fillId="0" borderId="22" xfId="0" applyFont="1" applyBorder="1" applyAlignment="1">
      <alignment horizontal="center" vertical="center"/>
    </xf>
    <xf numFmtId="176" fontId="1" fillId="0" borderId="23" xfId="0" applyNumberFormat="1" applyFont="1" applyBorder="1" applyAlignment="1" applyProtection="1">
      <alignment vertical="center" shrinkToFit="1"/>
    </xf>
    <xf numFmtId="176" fontId="1" fillId="0" borderId="24" xfId="0" applyNumberFormat="1" applyFont="1" applyBorder="1" applyAlignment="1" applyProtection="1">
      <alignment vertical="center" shrinkToFit="1"/>
    </xf>
    <xf numFmtId="176" fontId="1" fillId="0" borderId="22" xfId="0" applyNumberFormat="1" applyFont="1" applyBorder="1" applyAlignment="1" applyProtection="1">
      <alignment vertical="center" shrinkToFit="1"/>
    </xf>
    <xf numFmtId="176" fontId="1" fillId="0" borderId="25" xfId="0" applyNumberFormat="1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1" fillId="0" borderId="30" xfId="0" applyNumberFormat="1" applyFont="1" applyBorder="1" applyAlignment="1" applyProtection="1">
      <alignment vertical="center" shrinkToFit="1"/>
    </xf>
    <xf numFmtId="176" fontId="1" fillId="0" borderId="31" xfId="0" applyNumberFormat="1" applyFont="1" applyBorder="1" applyAlignment="1" applyProtection="1">
      <alignment vertical="center" shrinkToFit="1"/>
    </xf>
    <xf numFmtId="176" fontId="1" fillId="0" borderId="32" xfId="0" applyNumberFormat="1" applyFont="1" applyBorder="1" applyAlignment="1" applyProtection="1">
      <alignment vertical="center" shrinkToFit="1"/>
    </xf>
    <xf numFmtId="176" fontId="1" fillId="0" borderId="33" xfId="0" applyNumberFormat="1" applyFont="1" applyBorder="1" applyAlignment="1">
      <alignment vertical="center" shrinkToFit="1"/>
    </xf>
    <xf numFmtId="177" fontId="1" fillId="0" borderId="0" xfId="0" applyNumberFormat="1" applyFont="1" applyAlignment="1">
      <alignment horizontal="center" vertical="center"/>
    </xf>
    <xf numFmtId="176" fontId="1" fillId="0" borderId="6" xfId="0" applyNumberFormat="1" applyFont="1" applyBorder="1" applyAlignment="1" applyProtection="1">
      <alignment vertical="center" shrinkToFit="1"/>
    </xf>
    <xf numFmtId="176" fontId="1" fillId="0" borderId="11" xfId="0" applyNumberFormat="1" applyFont="1" applyBorder="1" applyAlignment="1" applyProtection="1">
      <alignment vertical="center" shrinkToFit="1"/>
    </xf>
    <xf numFmtId="176" fontId="1" fillId="0" borderId="15" xfId="0" applyNumberFormat="1" applyFont="1" applyBorder="1" applyAlignment="1" applyProtection="1">
      <alignment vertical="center" shrinkToFit="1"/>
    </xf>
    <xf numFmtId="0" fontId="1" fillId="0" borderId="0" xfId="0" applyFont="1" applyBorder="1" applyAlignment="1">
      <alignment vertical="center" wrapText="1"/>
    </xf>
    <xf numFmtId="176" fontId="1" fillId="0" borderId="0" xfId="0" applyNumberFormat="1" applyFont="1" applyBorder="1" applyAlignment="1" applyProtection="1">
      <alignment vertical="center" shrinkToFit="1"/>
    </xf>
    <xf numFmtId="176" fontId="1" fillId="0" borderId="0" xfId="0" applyNumberFormat="1" applyFont="1" applyBorder="1" applyAlignment="1" applyProtection="1">
      <alignment vertical="center" shrinkToFit="1"/>
      <protection locked="0"/>
    </xf>
    <xf numFmtId="176" fontId="1" fillId="0" borderId="0" xfId="0" applyNumberFormat="1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 wrapText="1" shrinkToFit="1"/>
    </xf>
    <xf numFmtId="0" fontId="1" fillId="0" borderId="39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43" xfId="0" applyBorder="1" applyAlignment="1">
      <alignment vertical="center"/>
    </xf>
    <xf numFmtId="0" fontId="0" fillId="0" borderId="0" xfId="0" applyAlignment="1">
      <alignment vertical="center"/>
    </xf>
    <xf numFmtId="178" fontId="0" fillId="2" borderId="0" xfId="0" applyNumberFormat="1" applyFill="1" applyAlignment="1">
      <alignment vertical="center"/>
    </xf>
    <xf numFmtId="179" fontId="0" fillId="2" borderId="0" xfId="0" applyNumberFormat="1" applyFill="1" applyAlignment="1">
      <alignment vertical="center"/>
    </xf>
    <xf numFmtId="0" fontId="0" fillId="2" borderId="0" xfId="0" applyNumberFormat="1" applyFill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81" xfId="0" applyBorder="1" applyAlignment="1">
      <alignment vertical="center"/>
    </xf>
    <xf numFmtId="0" fontId="1" fillId="0" borderId="28" xfId="0" applyFont="1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0" fontId="11" fillId="0" borderId="40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3" borderId="0" xfId="0" applyFill="1"/>
    <xf numFmtId="0" fontId="1" fillId="0" borderId="70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3" borderId="78" xfId="0" applyFont="1" applyFill="1" applyBorder="1" applyAlignment="1">
      <alignment horizontal="center" vertical="center"/>
    </xf>
    <xf numFmtId="0" fontId="0" fillId="3" borderId="78" xfId="0" applyFill="1" applyBorder="1"/>
    <xf numFmtId="0" fontId="0" fillId="3" borderId="84" xfId="0" applyFill="1" applyBorder="1"/>
    <xf numFmtId="0" fontId="0" fillId="3" borderId="79" xfId="0" applyFill="1" applyBorder="1"/>
    <xf numFmtId="0" fontId="0" fillId="3" borderId="80" xfId="0" applyFill="1" applyBorder="1"/>
    <xf numFmtId="0" fontId="0" fillId="3" borderId="81" xfId="0" applyFill="1" applyBorder="1"/>
    <xf numFmtId="0" fontId="0" fillId="3" borderId="53" xfId="0" applyFill="1" applyBorder="1"/>
    <xf numFmtId="0" fontId="0" fillId="3" borderId="82" xfId="0" applyFill="1" applyBorder="1"/>
    <xf numFmtId="0" fontId="0" fillId="3" borderId="85" xfId="0" applyFill="1" applyBorder="1"/>
    <xf numFmtId="0" fontId="0" fillId="3" borderId="83" xfId="0" applyFill="1" applyBorder="1"/>
    <xf numFmtId="0" fontId="0" fillId="3" borderId="86" xfId="0" applyFill="1" applyBorder="1"/>
    <xf numFmtId="0" fontId="0" fillId="3" borderId="87" xfId="0" applyFill="1" applyBorder="1"/>
    <xf numFmtId="0" fontId="1" fillId="0" borderId="9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0" fillId="3" borderId="94" xfId="0" applyFill="1" applyBorder="1"/>
    <xf numFmtId="0" fontId="0" fillId="3" borderId="95" xfId="0" applyFill="1" applyBorder="1"/>
    <xf numFmtId="0" fontId="0" fillId="3" borderId="96" xfId="0" applyFill="1" applyBorder="1"/>
    <xf numFmtId="0" fontId="0" fillId="3" borderId="97" xfId="0" applyFill="1" applyBorder="1"/>
    <xf numFmtId="0" fontId="1" fillId="3" borderId="87" xfId="0" applyFont="1" applyFill="1" applyBorder="1" applyAlignment="1">
      <alignment horizontal="center" vertical="center"/>
    </xf>
    <xf numFmtId="0" fontId="1" fillId="3" borderId="88" xfId="0" applyFont="1" applyFill="1" applyBorder="1" applyAlignment="1">
      <alignment horizontal="center" vertical="center"/>
    </xf>
    <xf numFmtId="0" fontId="1" fillId="3" borderId="89" xfId="0" applyFont="1" applyFill="1" applyBorder="1" applyAlignment="1">
      <alignment horizontal="center" vertical="center"/>
    </xf>
    <xf numFmtId="0" fontId="0" fillId="4" borderId="37" xfId="0" applyFill="1" applyBorder="1" applyAlignment="1">
      <alignment vertical="center"/>
    </xf>
    <xf numFmtId="0" fontId="0" fillId="4" borderId="78" xfId="0" applyFill="1" applyBorder="1" applyAlignment="1">
      <alignment vertical="center"/>
    </xf>
    <xf numFmtId="0" fontId="1" fillId="4" borderId="78" xfId="0" applyFont="1" applyFill="1" applyBorder="1" applyAlignment="1">
      <alignment vertical="center"/>
    </xf>
    <xf numFmtId="0" fontId="1" fillId="4" borderId="78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178" fontId="1" fillId="3" borderId="0" xfId="0" applyNumberFormat="1" applyFont="1" applyFill="1" applyAlignment="1">
      <alignment vertical="center"/>
    </xf>
    <xf numFmtId="179" fontId="1" fillId="3" borderId="0" xfId="0" applyNumberFormat="1" applyFont="1" applyFill="1" applyAlignment="1">
      <alignment vertical="center"/>
    </xf>
    <xf numFmtId="0" fontId="1" fillId="0" borderId="99" xfId="0" applyFont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73" xfId="0" applyFont="1" applyFill="1" applyBorder="1" applyAlignment="1">
      <alignment horizontal="center" vertical="center"/>
    </xf>
    <xf numFmtId="0" fontId="1" fillId="3" borderId="100" xfId="0" applyFont="1" applyFill="1" applyBorder="1" applyAlignment="1">
      <alignment horizontal="center" vertical="center"/>
    </xf>
    <xf numFmtId="0" fontId="0" fillId="3" borderId="37" xfId="0" applyFill="1" applyBorder="1"/>
    <xf numFmtId="180" fontId="0" fillId="0" borderId="34" xfId="0" applyNumberFormat="1" applyBorder="1" applyAlignment="1">
      <alignment horizontal="center" vertical="center" wrapText="1" shrinkToFit="1"/>
    </xf>
    <xf numFmtId="0" fontId="0" fillId="0" borderId="55" xfId="0" applyBorder="1" applyAlignment="1">
      <alignment horizontal="center" vertical="center" wrapText="1" shrinkToFit="1"/>
    </xf>
    <xf numFmtId="181" fontId="4" fillId="0" borderId="26" xfId="0" applyNumberFormat="1" applyFont="1" applyBorder="1" applyAlignment="1">
      <alignment horizontal="center" vertical="center" wrapText="1"/>
    </xf>
    <xf numFmtId="181" fontId="4" fillId="0" borderId="27" xfId="0" applyNumberFormat="1" applyFont="1" applyBorder="1" applyAlignment="1">
      <alignment horizontal="center" vertical="center" wrapText="1"/>
    </xf>
    <xf numFmtId="181" fontId="4" fillId="0" borderId="34" xfId="0" applyNumberFormat="1" applyFont="1" applyBorder="1" applyAlignment="1">
      <alignment horizontal="center" vertical="center" wrapText="1"/>
    </xf>
    <xf numFmtId="0" fontId="0" fillId="6" borderId="88" xfId="0" applyFill="1" applyBorder="1"/>
    <xf numFmtId="0" fontId="0" fillId="6" borderId="89" xfId="0" applyFill="1" applyBorder="1"/>
    <xf numFmtId="0" fontId="0" fillId="6" borderId="90" xfId="0" applyFill="1" applyBorder="1"/>
    <xf numFmtId="0" fontId="0" fillId="5" borderId="88" xfId="0" applyFill="1" applyBorder="1"/>
    <xf numFmtId="0" fontId="0" fillId="5" borderId="89" xfId="0" applyFill="1" applyBorder="1"/>
    <xf numFmtId="0" fontId="0" fillId="5" borderId="90" xfId="0" applyFill="1" applyBorder="1"/>
    <xf numFmtId="0" fontId="0" fillId="5" borderId="39" xfId="0" applyFill="1" applyBorder="1"/>
    <xf numFmtId="0" fontId="0" fillId="5" borderId="91" xfId="0" applyFill="1" applyBorder="1"/>
    <xf numFmtId="0" fontId="0" fillId="5" borderId="98" xfId="0" applyFill="1" applyBorder="1"/>
    <xf numFmtId="0" fontId="1" fillId="0" borderId="74" xfId="0" applyFont="1" applyBorder="1" applyAlignment="1">
      <alignment vertical="center"/>
    </xf>
    <xf numFmtId="0" fontId="11" fillId="7" borderId="0" xfId="0" applyFont="1" applyFill="1"/>
    <xf numFmtId="0" fontId="1" fillId="0" borderId="3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41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37" xfId="0" applyFont="1" applyBorder="1" applyAlignment="1">
      <alignment vertical="center" shrinkToFit="1"/>
    </xf>
    <xf numFmtId="0" fontId="1" fillId="0" borderId="31" xfId="0" applyFont="1" applyBorder="1" applyAlignment="1">
      <alignment vertical="center" shrinkToFit="1"/>
    </xf>
    <xf numFmtId="0" fontId="7" fillId="0" borderId="45" xfId="0" applyFont="1" applyBorder="1" applyAlignment="1">
      <alignment vertical="center" textRotation="255"/>
    </xf>
    <xf numFmtId="0" fontId="7" fillId="0" borderId="46" xfId="0" applyFont="1" applyBorder="1" applyAlignment="1">
      <alignment vertical="center" textRotation="255"/>
    </xf>
    <xf numFmtId="0" fontId="7" fillId="0" borderId="21" xfId="0" applyFont="1" applyBorder="1" applyAlignment="1">
      <alignment vertical="center" textRotation="255"/>
    </xf>
    <xf numFmtId="0" fontId="0" fillId="0" borderId="75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42" xfId="0" applyFont="1" applyBorder="1" applyAlignment="1">
      <alignment horizontal="right" vertical="center" wrapText="1"/>
    </xf>
    <xf numFmtId="0" fontId="1" fillId="0" borderId="43" xfId="0" applyFont="1" applyBorder="1" applyAlignment="1">
      <alignment horizontal="right" vertical="center" wrapText="1"/>
    </xf>
    <xf numFmtId="0" fontId="1" fillId="0" borderId="44" xfId="0" applyFont="1" applyBorder="1" applyAlignment="1">
      <alignment horizontal="right" vertical="center" wrapText="1"/>
    </xf>
    <xf numFmtId="0" fontId="1" fillId="0" borderId="47" xfId="0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180" fontId="1" fillId="0" borderId="70" xfId="0" applyNumberFormat="1" applyFont="1" applyBorder="1" applyAlignment="1">
      <alignment horizontal="center" vertical="center" shrinkToFit="1"/>
    </xf>
    <xf numFmtId="180" fontId="1" fillId="0" borderId="50" xfId="0" applyNumberFormat="1" applyFont="1" applyBorder="1" applyAlignment="1">
      <alignment horizontal="center" vertical="center" shrinkToFit="1"/>
    </xf>
    <xf numFmtId="0" fontId="1" fillId="0" borderId="5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52" xfId="0" applyFont="1" applyBorder="1" applyAlignment="1">
      <alignment vertical="center" wrapText="1"/>
    </xf>
    <xf numFmtId="0" fontId="1" fillId="0" borderId="53" xfId="0" applyFont="1" applyBorder="1" applyAlignment="1">
      <alignment vertical="center" shrinkToFit="1"/>
    </xf>
    <xf numFmtId="0" fontId="1" fillId="0" borderId="24" xfId="0" applyFont="1" applyBorder="1" applyAlignment="1">
      <alignment vertical="center" shrinkToFit="1"/>
    </xf>
    <xf numFmtId="0" fontId="0" fillId="0" borderId="56" xfId="0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vertical="center" shrinkToFit="1"/>
    </xf>
    <xf numFmtId="0" fontId="1" fillId="0" borderId="23" xfId="0" applyFont="1" applyBorder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shrinkToFit="1"/>
    </xf>
    <xf numFmtId="0" fontId="8" fillId="0" borderId="45" xfId="0" applyFont="1" applyBorder="1"/>
    <xf numFmtId="0" fontId="8" fillId="0" borderId="46" xfId="0" applyFont="1" applyBorder="1"/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176" fontId="1" fillId="0" borderId="36" xfId="0" applyNumberFormat="1" applyFont="1" applyBorder="1" applyAlignment="1" applyProtection="1">
      <alignment vertical="center" shrinkToFit="1"/>
    </xf>
    <xf numFmtId="176" fontId="1" fillId="0" borderId="30" xfId="0" applyNumberFormat="1" applyFont="1" applyBorder="1" applyAlignment="1" applyProtection="1">
      <alignment vertical="center" shrinkToFit="1"/>
    </xf>
    <xf numFmtId="0" fontId="1" fillId="0" borderId="36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176" fontId="1" fillId="0" borderId="37" xfId="0" applyNumberFormat="1" applyFont="1" applyBorder="1" applyAlignment="1" applyProtection="1">
      <alignment vertical="center" shrinkToFit="1"/>
    </xf>
    <xf numFmtId="176" fontId="1" fillId="0" borderId="31" xfId="0" applyNumberFormat="1" applyFont="1" applyBorder="1" applyAlignment="1" applyProtection="1">
      <alignment vertical="center" shrinkToFit="1"/>
    </xf>
    <xf numFmtId="176" fontId="1" fillId="0" borderId="41" xfId="0" applyNumberFormat="1" applyFont="1" applyBorder="1" applyAlignment="1" applyProtection="1">
      <alignment vertical="center" shrinkToFit="1"/>
    </xf>
    <xf numFmtId="176" fontId="1" fillId="0" borderId="32" xfId="0" applyNumberFormat="1" applyFont="1" applyBorder="1" applyAlignment="1" applyProtection="1">
      <alignment vertical="center" shrinkToFit="1"/>
    </xf>
    <xf numFmtId="176" fontId="1" fillId="0" borderId="71" xfId="0" applyNumberFormat="1" applyFont="1" applyBorder="1" applyAlignment="1">
      <alignment vertical="center" shrinkToFit="1"/>
    </xf>
    <xf numFmtId="176" fontId="1" fillId="0" borderId="33" xfId="0" applyNumberFormat="1" applyFont="1" applyBorder="1" applyAlignment="1">
      <alignment vertical="center" shrinkToFit="1"/>
    </xf>
    <xf numFmtId="0" fontId="1" fillId="0" borderId="54" xfId="0" applyFont="1" applyBorder="1" applyAlignment="1">
      <alignment vertical="center" shrinkToFit="1"/>
    </xf>
    <xf numFmtId="0" fontId="1" fillId="0" borderId="22" xfId="0" applyFont="1" applyBorder="1" applyAlignment="1">
      <alignment vertical="center" shrinkToFit="1"/>
    </xf>
    <xf numFmtId="0" fontId="1" fillId="0" borderId="5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181" fontId="4" fillId="0" borderId="72" xfId="0" applyNumberFormat="1" applyFont="1" applyBorder="1" applyAlignment="1">
      <alignment horizontal="center" vertical="center"/>
    </xf>
    <xf numFmtId="181" fontId="4" fillId="0" borderId="55" xfId="0" applyNumberFormat="1" applyFont="1" applyBorder="1" applyAlignment="1">
      <alignment horizontal="center" vertical="center"/>
    </xf>
    <xf numFmtId="0" fontId="0" fillId="4" borderId="24" xfId="0" applyFill="1" applyBorder="1" applyAlignment="1">
      <alignment horizontal="left" vertical="center"/>
    </xf>
    <xf numFmtId="0" fontId="0" fillId="4" borderId="78" xfId="0" applyFill="1" applyBorder="1" applyAlignment="1">
      <alignment horizontal="left" vertical="center"/>
    </xf>
    <xf numFmtId="0" fontId="1" fillId="4" borderId="78" xfId="0" applyFont="1" applyFill="1" applyBorder="1" applyAlignment="1">
      <alignment horizontal="left" vertical="center"/>
    </xf>
    <xf numFmtId="0" fontId="0" fillId="4" borderId="53" xfId="0" applyFill="1" applyBorder="1" applyAlignment="1">
      <alignment horizontal="right" vertical="center"/>
    </xf>
    <xf numFmtId="0" fontId="0" fillId="4" borderId="78" xfId="0" applyFill="1" applyBorder="1" applyAlignment="1">
      <alignment horizontal="right" vertical="center"/>
    </xf>
    <xf numFmtId="0" fontId="0" fillId="4" borderId="82" xfId="0" applyFill="1" applyBorder="1" applyAlignment="1">
      <alignment horizontal="right" vertical="center"/>
    </xf>
    <xf numFmtId="0" fontId="1" fillId="4" borderId="78" xfId="0" applyFont="1" applyFill="1" applyBorder="1" applyAlignment="1">
      <alignment horizontal="right" vertical="center"/>
    </xf>
    <xf numFmtId="176" fontId="1" fillId="0" borderId="101" xfId="0" applyNumberFormat="1" applyFont="1" applyBorder="1" applyAlignment="1" applyProtection="1">
      <alignment vertical="center" shrinkToFit="1"/>
    </xf>
    <xf numFmtId="176" fontId="1" fillId="0" borderId="5" xfId="0" applyNumberFormat="1" applyFont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10346" name="Line 1"/>
        <xdr:cNvSpPr>
          <a:spLocks noChangeShapeType="1"/>
        </xdr:cNvSpPr>
      </xdr:nvSpPr>
      <xdr:spPr bwMode="auto">
        <a:xfrm>
          <a:off x="200025" y="1200150"/>
          <a:ext cx="167640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10347" name="Line 5"/>
        <xdr:cNvSpPr>
          <a:spLocks noChangeShapeType="1"/>
        </xdr:cNvSpPr>
      </xdr:nvSpPr>
      <xdr:spPr bwMode="auto">
        <a:xfrm>
          <a:off x="523875" y="5095875"/>
          <a:ext cx="189547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10348" name="Line 6"/>
        <xdr:cNvSpPr>
          <a:spLocks noChangeShapeType="1"/>
        </xdr:cNvSpPr>
      </xdr:nvSpPr>
      <xdr:spPr bwMode="auto">
        <a:xfrm>
          <a:off x="200025" y="1200150"/>
          <a:ext cx="167640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10349" name="Line 10"/>
        <xdr:cNvSpPr>
          <a:spLocks noChangeShapeType="1"/>
        </xdr:cNvSpPr>
      </xdr:nvSpPr>
      <xdr:spPr bwMode="auto">
        <a:xfrm>
          <a:off x="523875" y="5095875"/>
          <a:ext cx="189547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10350" name="Line 11"/>
        <xdr:cNvSpPr>
          <a:spLocks noChangeShapeType="1"/>
        </xdr:cNvSpPr>
      </xdr:nvSpPr>
      <xdr:spPr bwMode="auto">
        <a:xfrm>
          <a:off x="200025" y="1200150"/>
          <a:ext cx="1676400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10351" name="Line 15"/>
        <xdr:cNvSpPr>
          <a:spLocks noChangeShapeType="1"/>
        </xdr:cNvSpPr>
      </xdr:nvSpPr>
      <xdr:spPr bwMode="auto">
        <a:xfrm>
          <a:off x="523875" y="5095875"/>
          <a:ext cx="189547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enableFormatConditionsCalculation="0">
    <pageSetUpPr fitToPage="1"/>
  </sheetPr>
  <dimension ref="A1:U109"/>
  <sheetViews>
    <sheetView showGridLines="0" tabSelected="1" topLeftCell="A5" zoomScale="54" zoomScaleNormal="54" workbookViewId="0">
      <selection activeCell="K20" sqref="K20"/>
    </sheetView>
  </sheetViews>
  <sheetFormatPr defaultRowHeight="13.5" outlineLevelRow="1"/>
  <cols>
    <col min="1" max="1" width="2.625" style="29" customWidth="1"/>
    <col min="2" max="2" width="4.25" style="29" customWidth="1"/>
    <col min="3" max="4" width="8.875" style="29" customWidth="1"/>
    <col min="5" max="5" width="7.125" style="30" customWidth="1"/>
    <col min="6" max="6" width="7.375" style="30" customWidth="1"/>
    <col min="7" max="11" width="7.125" style="30" customWidth="1"/>
    <col min="12" max="16" width="7.125" style="29" customWidth="1"/>
    <col min="17" max="20" width="9" style="29"/>
    <col min="21" max="21" width="9.5" style="29" bestFit="1" customWidth="1"/>
    <col min="22" max="16384" width="9" style="29"/>
  </cols>
  <sheetData>
    <row r="1" spans="1:21" ht="23.25" customHeight="1">
      <c r="A1" s="154" t="s">
        <v>33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"/>
    </row>
    <row r="2" spans="1:21" ht="12.7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1" ht="26.25" customHeight="1" thickBot="1">
      <c r="F3" s="30" t="s">
        <v>8</v>
      </c>
      <c r="H3" s="29"/>
      <c r="I3" s="168" t="s">
        <v>31</v>
      </c>
      <c r="J3" s="169"/>
      <c r="K3" s="168" t="s">
        <v>53</v>
      </c>
      <c r="L3" s="173"/>
      <c r="M3" s="173"/>
      <c r="N3" s="173"/>
      <c r="O3" s="169"/>
      <c r="P3" s="31"/>
    </row>
    <row r="4" spans="1:21" ht="12" customHeight="1">
      <c r="H4" s="31"/>
      <c r="I4" s="32"/>
      <c r="J4" s="32"/>
      <c r="K4" s="32"/>
      <c r="L4" s="32"/>
      <c r="M4" s="33"/>
      <c r="N4" s="33"/>
    </row>
    <row r="5" spans="1:21">
      <c r="A5" s="5" t="s">
        <v>32</v>
      </c>
      <c r="D5" s="30"/>
      <c r="K5" s="29"/>
    </row>
    <row r="6" spans="1:21" ht="6.75" customHeight="1" thickBot="1">
      <c r="L6" s="30"/>
    </row>
    <row r="7" spans="1:21" ht="15.95" customHeight="1">
      <c r="B7" s="155" t="s">
        <v>6</v>
      </c>
      <c r="C7" s="156"/>
      <c r="D7" s="157"/>
      <c r="E7" s="182" t="s">
        <v>4</v>
      </c>
      <c r="F7" s="183"/>
      <c r="G7" s="183"/>
      <c r="H7" s="183"/>
      <c r="I7" s="183"/>
      <c r="J7" s="183"/>
      <c r="K7" s="183"/>
      <c r="L7" s="183"/>
      <c r="M7" s="184"/>
      <c r="N7" s="174" t="s">
        <v>3</v>
      </c>
      <c r="O7" s="175"/>
      <c r="P7" s="176"/>
      <c r="S7" s="114" t="s">
        <v>50</v>
      </c>
      <c r="T7" s="84"/>
      <c r="U7" s="115" t="s">
        <v>51</v>
      </c>
    </row>
    <row r="8" spans="1:21" ht="15.95" customHeight="1">
      <c r="B8" s="163"/>
      <c r="C8" s="164"/>
      <c r="D8" s="165"/>
      <c r="E8" s="161">
        <v>0</v>
      </c>
      <c r="F8" s="123">
        <v>5</v>
      </c>
      <c r="G8" s="123">
        <v>10</v>
      </c>
      <c r="H8" s="123">
        <v>15</v>
      </c>
      <c r="I8" s="123">
        <v>20</v>
      </c>
      <c r="J8" s="123">
        <v>25</v>
      </c>
      <c r="K8" s="123">
        <v>25</v>
      </c>
      <c r="L8" s="185" t="s">
        <v>5</v>
      </c>
      <c r="M8" s="186"/>
      <c r="N8" s="177"/>
      <c r="O8" s="178"/>
      <c r="P8" s="179"/>
      <c r="S8" s="116">
        <v>7</v>
      </c>
      <c r="T8" s="117">
        <v>45</v>
      </c>
      <c r="U8" s="117">
        <f>S8*60+T8</f>
        <v>465</v>
      </c>
    </row>
    <row r="9" spans="1:21" ht="15.95" customHeight="1" thickBot="1">
      <c r="B9" s="158" t="s">
        <v>7</v>
      </c>
      <c r="C9" s="159"/>
      <c r="D9" s="160"/>
      <c r="E9" s="162"/>
      <c r="F9" s="80" t="s">
        <v>55</v>
      </c>
      <c r="G9" s="79" t="s">
        <v>54</v>
      </c>
      <c r="H9" s="79" t="s">
        <v>54</v>
      </c>
      <c r="I9" s="79" t="s">
        <v>54</v>
      </c>
      <c r="J9" s="79" t="s">
        <v>54</v>
      </c>
      <c r="K9" s="124" t="s">
        <v>56</v>
      </c>
      <c r="L9" s="187"/>
      <c r="M9" s="188"/>
      <c r="N9" s="7" t="s">
        <v>1</v>
      </c>
      <c r="O9" s="37" t="s">
        <v>2</v>
      </c>
      <c r="P9" s="8" t="s">
        <v>17</v>
      </c>
      <c r="Q9" s="30"/>
      <c r="R9" s="30"/>
      <c r="S9" s="86" t="s">
        <v>1</v>
      </c>
      <c r="T9" s="87" t="s">
        <v>2</v>
      </c>
      <c r="U9" s="118" t="s">
        <v>17</v>
      </c>
    </row>
    <row r="10" spans="1:21" s="30" customFormat="1" ht="18" customHeight="1" thickTop="1">
      <c r="B10" s="170" t="s">
        <v>24</v>
      </c>
      <c r="C10" s="171"/>
      <c r="D10" s="172"/>
      <c r="E10" s="212">
        <f>SUMPRODUCT((職員職名=$B10)*(職員年休日=E$8)*(職員年休時=0)*(職員年休分=0))</f>
        <v>0</v>
      </c>
      <c r="F10" s="213">
        <f>SUMPRODUCT((職員職名=$B10)*(E$8&lt;=職員年休日)*((職員年休時&gt;0)+(職員年休分&gt;0))*(職員年休日&lt;F$8))</f>
        <v>0</v>
      </c>
      <c r="G10" s="11">
        <f>SUMPRODUCT((職員職名=$B10)*(F$8&lt;=職員年休日)*(職員年休日&lt;G$8))</f>
        <v>1</v>
      </c>
      <c r="H10" s="11">
        <f>SUMPRODUCT((職員職名=$B10)*(G$8&lt;=職員年休日)*(職員年休日&lt;H$8))</f>
        <v>1</v>
      </c>
      <c r="I10" s="11">
        <f>SUMPRODUCT((職員職名=$B10)*(H$8&lt;=職員年休日)*(職員年休日&lt;I$8))</f>
        <v>0</v>
      </c>
      <c r="J10" s="11">
        <f>SUMPRODUCT((職員職名=$B10)*(I$8&lt;=職員年休日)*(職員年休日&lt;J$8))</f>
        <v>0</v>
      </c>
      <c r="K10" s="12">
        <f>SUMPRODUCT((職員職名=$B10)*(K$8&lt;=職員年休日))</f>
        <v>0</v>
      </c>
      <c r="L10" s="189">
        <f>SUM(E10:K10)</f>
        <v>2</v>
      </c>
      <c r="M10" s="190"/>
      <c r="N10" s="9">
        <f>S10+QUOTIENT(T10*60+U10,$U$8)</f>
        <v>19</v>
      </c>
      <c r="O10" s="38">
        <f>QUOTIENT(MOD(T10*60+U10,$U$8),60)</f>
        <v>2</v>
      </c>
      <c r="P10" s="13">
        <f>MOD(MOD(T10*60+U10,$U$8),60)</f>
        <v>15</v>
      </c>
      <c r="Q10" s="48"/>
      <c r="R10" s="48"/>
      <c r="S10" s="88">
        <f>SUMPRODUCT((職員職名=$B10)*(職員年休日))</f>
        <v>18</v>
      </c>
      <c r="T10" s="88">
        <f>SUMPRODUCT((職員職名=$B10)*(職員年休時))</f>
        <v>9</v>
      </c>
      <c r="U10" s="119">
        <f>SUMPRODUCT((職員職名=$B10)*(職員年休分))</f>
        <v>60</v>
      </c>
    </row>
    <row r="11" spans="1:21" s="30" customFormat="1" ht="18" customHeight="1">
      <c r="B11" s="166" t="s">
        <v>25</v>
      </c>
      <c r="C11" s="167"/>
      <c r="D11" s="147"/>
      <c r="E11" s="14">
        <f>SUMPRODUCT((職員職名=$B11)*(職員年休日=E$8)*(職員年休時=0)*(職員年休分=0))</f>
        <v>0</v>
      </c>
      <c r="F11" s="15">
        <f>SUMPRODUCT((職員職名=$B11)*(E$8&lt;=職員年休日)*((職員年休時&gt;0)+(職員年休分&gt;0))*(職員年休日&lt;F$8))</f>
        <v>0</v>
      </c>
      <c r="G11" s="16">
        <f>SUMPRODUCT((職員職名=$B11)*(F$8&lt;=職員年休日)*(職員年休日&lt;G$8))</f>
        <v>2</v>
      </c>
      <c r="H11" s="16">
        <f>SUMPRODUCT((職員職名=$B11)*(G$8&lt;=職員年休日)*(職員年休日&lt;H$8))</f>
        <v>3</v>
      </c>
      <c r="I11" s="16">
        <f>SUMPRODUCT((職員職名=$B11)*(H$8&lt;=職員年休日)*(職員年休日&lt;I$8))</f>
        <v>2</v>
      </c>
      <c r="J11" s="16">
        <f>SUMPRODUCT((職員職名=$B11)*(I$8&lt;=職員年休日)*(職員年休日&lt;J$8))</f>
        <v>0</v>
      </c>
      <c r="K11" s="17">
        <f>SUMPRODUCT((職員職名=$B11)*(K$8&lt;=職員年休日))</f>
        <v>0</v>
      </c>
      <c r="L11" s="193">
        <f>SUM(E11:K11)</f>
        <v>7</v>
      </c>
      <c r="M11" s="194"/>
      <c r="N11" s="14">
        <f t="shared" ref="N11:N12" si="0">S11+QUOTIENT(T11*60+U11,$U$8)</f>
        <v>87</v>
      </c>
      <c r="O11" s="39">
        <f t="shared" ref="O11:O12" si="1">QUOTIENT(MOD(T11*60+U11,$U$8),60)</f>
        <v>4</v>
      </c>
      <c r="P11" s="18">
        <f t="shared" ref="P11:P12" si="2">MOD(MOD(T11*60+U11,$U$8),60)</f>
        <v>15</v>
      </c>
      <c r="Q11" s="48"/>
      <c r="R11" s="48"/>
      <c r="S11" s="88">
        <f>SUMPRODUCT((職員職名=$B11)*(職員年休日))</f>
        <v>84</v>
      </c>
      <c r="T11" s="88">
        <f>SUMPRODUCT((職員職名=$B11)*(職員年休時))</f>
        <v>25</v>
      </c>
      <c r="U11" s="119">
        <f>SUMPRODUCT((職員職名=$B11)*(職員年休分))</f>
        <v>150</v>
      </c>
    </row>
    <row r="12" spans="1:21" s="30" customFormat="1" ht="18" customHeight="1" thickBot="1">
      <c r="B12" s="199" t="s">
        <v>26</v>
      </c>
      <c r="C12" s="200"/>
      <c r="D12" s="146"/>
      <c r="E12" s="19">
        <f>SUMPRODUCT((職員職名=$B12)*(職員年休日=E$8)*(職員年休時=0)*(職員年休分=0))</f>
        <v>0</v>
      </c>
      <c r="F12" s="20">
        <f>SUMPRODUCT((職員職名=$B12)*(E$8&lt;=職員年休日)*((職員年休時&gt;0)+(職員年休分&gt;0))*(職員年休日&lt;F$8))</f>
        <v>0</v>
      </c>
      <c r="G12" s="21">
        <f>SUMPRODUCT((職員職名=$B12)*(F$8&lt;=職員年休日)*(職員年休日&lt;G$8))</f>
        <v>1</v>
      </c>
      <c r="H12" s="21">
        <f>SUMPRODUCT((職員職名=$B12)*(G$8&lt;=職員年休日)*(職員年休日&lt;H$8))</f>
        <v>0</v>
      </c>
      <c r="I12" s="21">
        <f>SUMPRODUCT((職員職名=$B12)*(H$8&lt;=職員年休日)*(職員年休日&lt;I$8))</f>
        <v>0</v>
      </c>
      <c r="J12" s="21">
        <f>SUMPRODUCT((職員職名=$B12)*(I$8&lt;=職員年休日)*(職員年休日&lt;J$8))</f>
        <v>0</v>
      </c>
      <c r="K12" s="22">
        <f>SUMPRODUCT((職員職名=$B12)*(K$8&lt;=職員年休日))</f>
        <v>0</v>
      </c>
      <c r="L12" s="195">
        <f>SUM(E12:K12)</f>
        <v>1</v>
      </c>
      <c r="M12" s="196"/>
      <c r="N12" s="19">
        <f t="shared" si="0"/>
        <v>5</v>
      </c>
      <c r="O12" s="40">
        <f t="shared" si="1"/>
        <v>3</v>
      </c>
      <c r="P12" s="23">
        <f t="shared" si="2"/>
        <v>15</v>
      </c>
      <c r="Q12" s="48"/>
      <c r="R12" s="48"/>
      <c r="S12" s="107">
        <f>SUMPRODUCT((職員職名=$B12)*(職員年休日))</f>
        <v>5</v>
      </c>
      <c r="T12" s="107">
        <f>SUMPRODUCT((職員職名=$B12)*(職員年休時))</f>
        <v>3</v>
      </c>
      <c r="U12" s="120">
        <f>SUMPRODUCT((職員職名=$B12)*(職員年休分))</f>
        <v>15</v>
      </c>
    </row>
    <row r="13" spans="1:21" s="30" customFormat="1" ht="18" customHeight="1" thickTop="1" thickBot="1">
      <c r="B13" s="139" t="s">
        <v>0</v>
      </c>
      <c r="C13" s="140"/>
      <c r="D13" s="140"/>
      <c r="E13" s="24">
        <f>SUM(E10:E12)</f>
        <v>0</v>
      </c>
      <c r="F13" s="25">
        <f t="shared" ref="F13:M13" si="3">SUM(F10:F12)</f>
        <v>0</v>
      </c>
      <c r="G13" s="26">
        <f t="shared" si="3"/>
        <v>4</v>
      </c>
      <c r="H13" s="26">
        <f t="shared" si="3"/>
        <v>4</v>
      </c>
      <c r="I13" s="26">
        <f t="shared" si="3"/>
        <v>2</v>
      </c>
      <c r="J13" s="26">
        <f t="shared" si="3"/>
        <v>0</v>
      </c>
      <c r="K13" s="27">
        <f t="shared" si="3"/>
        <v>0</v>
      </c>
      <c r="L13" s="197">
        <f>SUM(E13:K13)</f>
        <v>10</v>
      </c>
      <c r="M13" s="198">
        <f t="shared" si="3"/>
        <v>0</v>
      </c>
      <c r="N13" s="24">
        <f t="shared" ref="N13" si="4">S13+QUOTIENT(T13*60+U13,$U$8)</f>
        <v>112</v>
      </c>
      <c r="O13" s="41">
        <f t="shared" ref="O13" si="5">QUOTIENT(MOD(T13*60+U13,$U$8),60)</f>
        <v>2</v>
      </c>
      <c r="P13" s="28">
        <f t="shared" ref="P13" si="6">MOD(MOD(T13*60+U13,$U$8),60)</f>
        <v>0</v>
      </c>
      <c r="Q13" s="48"/>
      <c r="R13" s="48"/>
      <c r="S13" s="108">
        <f>SUM(S10:S12)</f>
        <v>107</v>
      </c>
      <c r="T13" s="109">
        <f t="shared" ref="T13:U13" si="7">SUM(T10:T12)</f>
        <v>37</v>
      </c>
      <c r="U13" s="121">
        <f t="shared" si="7"/>
        <v>225</v>
      </c>
    </row>
    <row r="14" spans="1:21">
      <c r="L14" s="30"/>
      <c r="Q14" s="48"/>
      <c r="R14" s="48"/>
      <c r="S14" s="84"/>
      <c r="T14" s="84"/>
      <c r="U14" s="84"/>
    </row>
    <row r="15" spans="1:21" ht="15" customHeight="1" outlineLevel="1">
      <c r="E15" s="29"/>
      <c r="F15" s="29"/>
      <c r="G15" s="29"/>
      <c r="H15" s="29"/>
      <c r="I15" s="29"/>
      <c r="J15" s="29"/>
      <c r="K15" s="29"/>
      <c r="Q15" s="48"/>
      <c r="R15" s="48"/>
      <c r="S15" s="84"/>
      <c r="T15" s="84"/>
      <c r="U15" s="84"/>
    </row>
    <row r="16" spans="1:21" ht="15.95" customHeight="1" outlineLevel="1">
      <c r="C16" s="52"/>
      <c r="D16" s="52"/>
      <c r="E16" s="33"/>
      <c r="F16" s="33"/>
      <c r="G16" s="33"/>
      <c r="H16" s="33"/>
      <c r="I16" s="33"/>
      <c r="J16" s="33"/>
      <c r="K16" s="33"/>
      <c r="L16" s="33"/>
      <c r="M16" s="33"/>
      <c r="N16" s="56"/>
      <c r="O16" s="56"/>
      <c r="P16" s="56"/>
      <c r="Q16" s="48"/>
      <c r="R16" s="48"/>
      <c r="S16" s="84"/>
      <c r="T16" s="84"/>
      <c r="U16" s="84"/>
    </row>
    <row r="17" spans="1:21" ht="15.95" customHeight="1" outlineLevel="1">
      <c r="C17" s="52"/>
      <c r="D17" s="52"/>
      <c r="E17" s="56"/>
      <c r="F17" s="57"/>
      <c r="G17" s="57"/>
      <c r="H17" s="57"/>
      <c r="I17" s="57"/>
      <c r="J17" s="57"/>
      <c r="K17" s="57"/>
      <c r="L17" s="56"/>
      <c r="M17" s="56"/>
      <c r="N17" s="56"/>
      <c r="O17" s="56"/>
      <c r="P17" s="56"/>
      <c r="Q17" s="48"/>
      <c r="R17" s="48"/>
      <c r="S17" s="84"/>
      <c r="T17" s="84"/>
      <c r="U17" s="84"/>
    </row>
    <row r="18" spans="1:21" ht="21.95" customHeight="1" outlineLevel="1">
      <c r="C18" s="33"/>
      <c r="D18" s="33"/>
      <c r="E18" s="56"/>
      <c r="F18" s="57"/>
      <c r="G18" s="57"/>
      <c r="H18" s="57"/>
      <c r="I18" s="57"/>
      <c r="J18" s="57"/>
      <c r="K18" s="57"/>
      <c r="L18" s="56"/>
      <c r="M18" s="56"/>
      <c r="N18" s="31"/>
      <c r="O18" s="31"/>
      <c r="P18" s="31"/>
      <c r="Q18" s="48"/>
      <c r="R18" s="48"/>
      <c r="S18" s="84"/>
      <c r="T18" s="84"/>
      <c r="U18" s="84"/>
    </row>
    <row r="19" spans="1:21" ht="18" customHeight="1" outlineLevel="1">
      <c r="C19" s="56"/>
      <c r="D19" s="56"/>
      <c r="E19" s="53"/>
      <c r="F19" s="54"/>
      <c r="G19" s="54"/>
      <c r="H19" s="54"/>
      <c r="I19" s="54"/>
      <c r="J19" s="54"/>
      <c r="K19" s="54"/>
      <c r="L19" s="53"/>
      <c r="M19" s="53"/>
      <c r="N19" s="53"/>
      <c r="O19" s="53"/>
      <c r="P19" s="54"/>
      <c r="Q19" s="48"/>
      <c r="R19" s="48"/>
      <c r="S19" s="84"/>
      <c r="T19" s="84"/>
      <c r="U19" s="84"/>
    </row>
    <row r="20" spans="1:21" ht="18" customHeight="1" outlineLevel="1">
      <c r="C20" s="56"/>
      <c r="D20" s="56"/>
      <c r="E20" s="53"/>
      <c r="F20" s="54"/>
      <c r="G20" s="54"/>
      <c r="H20" s="54"/>
      <c r="I20" s="54"/>
      <c r="J20" s="54"/>
      <c r="K20" s="54"/>
      <c r="L20" s="53"/>
      <c r="M20" s="53"/>
      <c r="N20" s="53"/>
      <c r="O20" s="53"/>
      <c r="P20" s="54"/>
      <c r="Q20" s="48"/>
      <c r="R20" s="48"/>
      <c r="S20" s="84"/>
      <c r="T20" s="84"/>
      <c r="U20" s="84"/>
    </row>
    <row r="21" spans="1:21" ht="18" customHeight="1" outlineLevel="1">
      <c r="C21" s="56"/>
      <c r="D21" s="56"/>
      <c r="E21" s="53"/>
      <c r="F21" s="54"/>
      <c r="G21" s="54"/>
      <c r="H21" s="54"/>
      <c r="I21" s="54"/>
      <c r="J21" s="54"/>
      <c r="K21" s="54"/>
      <c r="L21" s="53"/>
      <c r="M21" s="53"/>
      <c r="N21" s="53"/>
      <c r="O21" s="53"/>
      <c r="P21" s="54"/>
      <c r="Q21" s="48"/>
      <c r="R21" s="48"/>
      <c r="S21" s="84"/>
      <c r="T21" s="84"/>
      <c r="U21" s="84"/>
    </row>
    <row r="22" spans="1:21" ht="18" customHeight="1" outlineLevel="1">
      <c r="B22" s="34"/>
      <c r="C22" s="33"/>
      <c r="D22" s="33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48"/>
      <c r="R22" s="48"/>
      <c r="S22" s="84"/>
      <c r="T22" s="84"/>
      <c r="U22" s="84"/>
    </row>
    <row r="23" spans="1:21" outlineLevel="1">
      <c r="B23" s="34"/>
      <c r="C23" s="34"/>
      <c r="D23" s="34"/>
      <c r="E23" s="35"/>
      <c r="F23" s="35"/>
      <c r="G23" s="35"/>
      <c r="H23" s="35"/>
      <c r="I23" s="35"/>
      <c r="J23" s="35"/>
      <c r="K23" s="35"/>
      <c r="L23" s="35"/>
      <c r="M23" s="34"/>
      <c r="S23" s="84"/>
      <c r="T23" s="84"/>
      <c r="U23" s="84"/>
    </row>
    <row r="24" spans="1:21" ht="13.5" customHeight="1" outlineLevel="1">
      <c r="A24" s="6" t="s">
        <v>34</v>
      </c>
      <c r="B24" s="34"/>
      <c r="C24" s="34"/>
      <c r="D24" s="35"/>
      <c r="E24" s="35"/>
      <c r="F24" s="35"/>
      <c r="G24" s="35"/>
      <c r="H24" s="35"/>
      <c r="I24" s="35"/>
      <c r="J24" s="35"/>
      <c r="K24" s="34"/>
      <c r="L24" s="34"/>
      <c r="S24" s="84"/>
      <c r="T24" s="84"/>
      <c r="U24" s="84"/>
    </row>
    <row r="25" spans="1:21" customFormat="1" ht="6.75" customHeight="1" outlineLevel="1" thickBot="1">
      <c r="S25" s="85"/>
      <c r="T25" s="85"/>
      <c r="U25" s="85"/>
    </row>
    <row r="26" spans="1:21" customFormat="1" ht="15.95" customHeight="1" outlineLevel="1">
      <c r="B26" s="180"/>
      <c r="C26" s="155" t="s">
        <v>6</v>
      </c>
      <c r="D26" s="156"/>
      <c r="E26" s="157"/>
      <c r="F26" s="182" t="s">
        <v>4</v>
      </c>
      <c r="G26" s="183"/>
      <c r="H26" s="183"/>
      <c r="I26" s="183"/>
      <c r="J26" s="183"/>
      <c r="K26" s="183"/>
      <c r="L26" s="183"/>
      <c r="M26" s="183"/>
      <c r="N26" s="184"/>
      <c r="O26" s="174" t="s">
        <v>3</v>
      </c>
      <c r="P26" s="175"/>
      <c r="Q26" s="176"/>
      <c r="S26" s="85"/>
      <c r="T26" s="85"/>
      <c r="U26" s="85"/>
    </row>
    <row r="27" spans="1:21" customFormat="1" ht="15.95" customHeight="1" outlineLevel="1" thickBot="1">
      <c r="B27" s="181"/>
      <c r="C27" s="163"/>
      <c r="D27" s="164"/>
      <c r="E27" s="165"/>
      <c r="F27" s="161">
        <v>0</v>
      </c>
      <c r="G27" s="125">
        <v>0</v>
      </c>
      <c r="H27" s="125">
        <v>1</v>
      </c>
      <c r="I27" s="125">
        <v>2</v>
      </c>
      <c r="J27" s="126">
        <v>3</v>
      </c>
      <c r="K27" s="127">
        <v>4</v>
      </c>
      <c r="L27" s="127">
        <v>5</v>
      </c>
      <c r="M27" s="203">
        <v>6</v>
      </c>
      <c r="N27" s="201" t="s">
        <v>5</v>
      </c>
      <c r="O27" s="177"/>
      <c r="P27" s="178"/>
      <c r="Q27" s="179"/>
      <c r="S27" s="85"/>
      <c r="T27" s="85"/>
      <c r="U27" s="85"/>
    </row>
    <row r="28" spans="1:21" customFormat="1" ht="15.95" customHeight="1" outlineLevel="1" thickBot="1">
      <c r="B28" s="181"/>
      <c r="C28" s="158" t="s">
        <v>7</v>
      </c>
      <c r="D28" s="159"/>
      <c r="E28" s="160"/>
      <c r="F28" s="162"/>
      <c r="G28" s="42" t="s">
        <v>19</v>
      </c>
      <c r="H28" s="42" t="s">
        <v>18</v>
      </c>
      <c r="I28" s="42" t="s">
        <v>20</v>
      </c>
      <c r="J28" s="43" t="s">
        <v>21</v>
      </c>
      <c r="K28" s="42" t="s">
        <v>22</v>
      </c>
      <c r="L28" s="42" t="s">
        <v>23</v>
      </c>
      <c r="M28" s="204"/>
      <c r="N28" s="202"/>
      <c r="O28" s="7" t="s">
        <v>1</v>
      </c>
      <c r="P28" s="37" t="s">
        <v>2</v>
      </c>
      <c r="Q28" s="8" t="s">
        <v>17</v>
      </c>
      <c r="S28" s="100" t="s">
        <v>1</v>
      </c>
      <c r="T28" s="101" t="s">
        <v>2</v>
      </c>
      <c r="U28" s="102" t="s">
        <v>17</v>
      </c>
    </row>
    <row r="29" spans="1:21" customFormat="1" ht="18" customHeight="1" outlineLevel="1" thickTop="1">
      <c r="A29" s="138" t="s">
        <v>58</v>
      </c>
      <c r="B29" s="149" t="s">
        <v>12</v>
      </c>
      <c r="C29" s="82" t="s">
        <v>9</v>
      </c>
      <c r="D29" s="191" t="s">
        <v>27</v>
      </c>
      <c r="E29" s="192"/>
      <c r="F29" s="9">
        <f t="shared" ref="F29:F34" si="8">SUMPRODUCT((職員性別=$C29)*(職員職名=$D29)*(職員子育て日=F$27)*(職員子育て時=0)*(職員子育て分=0))</f>
        <v>2</v>
      </c>
      <c r="G29" s="10">
        <f>SUMPRODUCT((職員性別=$C29)*(職員職名=$D29)*(職員子育て日=G$27)*((職員子育て時&gt;0)+(職員子育て分&gt;0))*(職員子育て日&lt;H$27))</f>
        <v>0</v>
      </c>
      <c r="H29" s="11">
        <f t="shared" ref="H29:L34" si="9">SUMPRODUCT((職員性別=$C29)*(職員職名=$D29)*(職員子育て日=H$27)*(職員子育て日&lt;I$27))</f>
        <v>0</v>
      </c>
      <c r="I29" s="11">
        <f t="shared" si="9"/>
        <v>0</v>
      </c>
      <c r="J29" s="11">
        <f t="shared" si="9"/>
        <v>0</v>
      </c>
      <c r="K29" s="11">
        <f t="shared" si="9"/>
        <v>0</v>
      </c>
      <c r="L29" s="11">
        <f t="shared" si="9"/>
        <v>0</v>
      </c>
      <c r="M29" s="49">
        <f t="shared" ref="M29:M34" si="10">SUMPRODUCT((職員性別=$C29)*(職員職名=$D29)*(職員子育て日&gt;=M$27))</f>
        <v>0</v>
      </c>
      <c r="N29" s="44">
        <f>SUM(F29:M29)</f>
        <v>2</v>
      </c>
      <c r="O29" s="9">
        <f>S29+QUOTIENT(T29*60+U29,$U$8)</f>
        <v>0</v>
      </c>
      <c r="P29" s="38">
        <f>QUOTIENT(MOD(T29*60+U29,$U$8),60)</f>
        <v>0</v>
      </c>
      <c r="Q29" s="13">
        <f>MOD(MOD(T29*60+U29,$U$8),60)</f>
        <v>0</v>
      </c>
      <c r="S29" s="91">
        <f>SUMPRODUCT((職員性別=$C29)*(職員職名=$D29)*(職員子育て日))</f>
        <v>0</v>
      </c>
      <c r="T29" s="92">
        <f t="shared" ref="T29:T34" si="11">SUMPRODUCT((職員性別=$C29)*(職員職名=$D29)*(職員子育て時))</f>
        <v>0</v>
      </c>
      <c r="U29" s="93">
        <f t="shared" ref="U29:U34" si="12">SUMPRODUCT((職員性別=$C29)*(職員職名=$D29)*(職員子育て分))</f>
        <v>0</v>
      </c>
    </row>
    <row r="30" spans="1:21" customFormat="1" ht="18" customHeight="1" outlineLevel="1">
      <c r="A30" s="138" t="s">
        <v>58</v>
      </c>
      <c r="B30" s="150"/>
      <c r="C30" s="58" t="s">
        <v>9</v>
      </c>
      <c r="D30" s="147" t="s">
        <v>28</v>
      </c>
      <c r="E30" s="148"/>
      <c r="F30" s="14">
        <f t="shared" si="8"/>
        <v>0</v>
      </c>
      <c r="G30" s="15">
        <f t="shared" ref="G29:G34" si="13">SUMPRODUCT((職員性別=$C30)*(職員職名=$D30)*(職員子育て日=G$27)*((職員子育て時&gt;0)+(職員子育て分&gt;0))*(職員子育て日&lt;H$27))</f>
        <v>1</v>
      </c>
      <c r="H30" s="16">
        <f t="shared" si="9"/>
        <v>2</v>
      </c>
      <c r="I30" s="16">
        <f t="shared" si="9"/>
        <v>1</v>
      </c>
      <c r="J30" s="16">
        <f t="shared" si="9"/>
        <v>0</v>
      </c>
      <c r="K30" s="16">
        <f t="shared" si="9"/>
        <v>0</v>
      </c>
      <c r="L30" s="16">
        <f t="shared" si="9"/>
        <v>0</v>
      </c>
      <c r="M30" s="50">
        <f t="shared" si="10"/>
        <v>0</v>
      </c>
      <c r="N30" s="45">
        <f>SUM(F30:M30)</f>
        <v>4</v>
      </c>
      <c r="O30" s="14">
        <f t="shared" ref="O30:O46" si="14">S30+QUOTIENT(T30*60+U30,$U$8)</f>
        <v>5</v>
      </c>
      <c r="P30" s="39">
        <f t="shared" ref="P30:P47" si="15">QUOTIENT(MOD(T30*60+U30,$U$8),60)</f>
        <v>6</v>
      </c>
      <c r="Q30" s="18">
        <f t="shared" ref="Q30:Q47" si="16">MOD(MOD(T30*60+U30,$U$8),60)</f>
        <v>45</v>
      </c>
      <c r="S30" s="94">
        <f t="shared" ref="S29:S34" si="17">SUMPRODUCT((職員性別=$C30)*(職員職名=$D30)*(職員子育て日))</f>
        <v>4</v>
      </c>
      <c r="T30" s="89">
        <f t="shared" si="11"/>
        <v>14</v>
      </c>
      <c r="U30" s="95">
        <f t="shared" si="12"/>
        <v>30</v>
      </c>
    </row>
    <row r="31" spans="1:21" customFormat="1" ht="18" customHeight="1" outlineLevel="1" thickBot="1">
      <c r="A31" s="138" t="s">
        <v>58</v>
      </c>
      <c r="B31" s="150"/>
      <c r="C31" s="81" t="s">
        <v>9</v>
      </c>
      <c r="D31" s="145" t="s">
        <v>29</v>
      </c>
      <c r="E31" s="146"/>
      <c r="F31" s="19">
        <f t="shared" si="8"/>
        <v>0</v>
      </c>
      <c r="G31" s="20">
        <f t="shared" si="13"/>
        <v>0</v>
      </c>
      <c r="H31" s="21">
        <f t="shared" si="9"/>
        <v>0</v>
      </c>
      <c r="I31" s="21">
        <f t="shared" si="9"/>
        <v>0</v>
      </c>
      <c r="J31" s="21">
        <f t="shared" si="9"/>
        <v>0</v>
      </c>
      <c r="K31" s="21">
        <f t="shared" si="9"/>
        <v>0</v>
      </c>
      <c r="L31" s="21">
        <f t="shared" si="9"/>
        <v>0</v>
      </c>
      <c r="M31" s="51">
        <f t="shared" si="10"/>
        <v>0</v>
      </c>
      <c r="N31" s="46">
        <f t="shared" ref="N31:N47" si="18">SUM(F31:M31)</f>
        <v>0</v>
      </c>
      <c r="O31" s="19">
        <f t="shared" si="14"/>
        <v>0</v>
      </c>
      <c r="P31" s="40">
        <f t="shared" si="15"/>
        <v>0</v>
      </c>
      <c r="Q31" s="23">
        <f t="shared" si="16"/>
        <v>0</v>
      </c>
      <c r="S31" s="96">
        <f t="shared" si="17"/>
        <v>0</v>
      </c>
      <c r="T31" s="97">
        <f t="shared" si="11"/>
        <v>0</v>
      </c>
      <c r="U31" s="98">
        <f t="shared" si="12"/>
        <v>0</v>
      </c>
    </row>
    <row r="32" spans="1:21" customFormat="1" ht="18" customHeight="1" outlineLevel="1" thickTop="1">
      <c r="A32" s="138" t="s">
        <v>58</v>
      </c>
      <c r="B32" s="150"/>
      <c r="C32" s="82" t="s">
        <v>10</v>
      </c>
      <c r="D32" s="191" t="s">
        <v>27</v>
      </c>
      <c r="E32" s="192"/>
      <c r="F32" s="9">
        <f t="shared" si="8"/>
        <v>0</v>
      </c>
      <c r="G32" s="10">
        <f t="shared" si="13"/>
        <v>0</v>
      </c>
      <c r="H32" s="11">
        <f t="shared" si="9"/>
        <v>0</v>
      </c>
      <c r="I32" s="11">
        <f t="shared" si="9"/>
        <v>0</v>
      </c>
      <c r="J32" s="11">
        <f t="shared" si="9"/>
        <v>0</v>
      </c>
      <c r="K32" s="11">
        <f t="shared" si="9"/>
        <v>0</v>
      </c>
      <c r="L32" s="11">
        <f t="shared" si="9"/>
        <v>0</v>
      </c>
      <c r="M32" s="49">
        <f t="shared" si="10"/>
        <v>0</v>
      </c>
      <c r="N32" s="44">
        <f t="shared" si="18"/>
        <v>0</v>
      </c>
      <c r="O32" s="9">
        <f t="shared" si="14"/>
        <v>0</v>
      </c>
      <c r="P32" s="38">
        <f t="shared" si="15"/>
        <v>0</v>
      </c>
      <c r="Q32" s="13">
        <f t="shared" si="16"/>
        <v>0</v>
      </c>
      <c r="S32" s="103">
        <f t="shared" si="17"/>
        <v>0</v>
      </c>
      <c r="T32" s="90">
        <f t="shared" si="11"/>
        <v>0</v>
      </c>
      <c r="U32" s="104">
        <f t="shared" si="12"/>
        <v>0</v>
      </c>
    </row>
    <row r="33" spans="1:21" customFormat="1" ht="18" customHeight="1" outlineLevel="1">
      <c r="A33" s="138" t="s">
        <v>58</v>
      </c>
      <c r="B33" s="150"/>
      <c r="C33" s="58" t="s">
        <v>10</v>
      </c>
      <c r="D33" s="147" t="s">
        <v>28</v>
      </c>
      <c r="E33" s="148"/>
      <c r="F33" s="14">
        <f t="shared" si="8"/>
        <v>1</v>
      </c>
      <c r="G33" s="15">
        <f t="shared" si="13"/>
        <v>0</v>
      </c>
      <c r="H33" s="16">
        <f t="shared" si="9"/>
        <v>0</v>
      </c>
      <c r="I33" s="16">
        <f t="shared" si="9"/>
        <v>1</v>
      </c>
      <c r="J33" s="16">
        <f t="shared" si="9"/>
        <v>0</v>
      </c>
      <c r="K33" s="16">
        <f t="shared" si="9"/>
        <v>0</v>
      </c>
      <c r="L33" s="16">
        <f t="shared" si="9"/>
        <v>0</v>
      </c>
      <c r="M33" s="50">
        <f t="shared" si="10"/>
        <v>1</v>
      </c>
      <c r="N33" s="45">
        <f t="shared" si="18"/>
        <v>3</v>
      </c>
      <c r="O33" s="14">
        <f t="shared" si="14"/>
        <v>8</v>
      </c>
      <c r="P33" s="39">
        <f t="shared" si="15"/>
        <v>7</v>
      </c>
      <c r="Q33" s="18">
        <f t="shared" si="16"/>
        <v>15</v>
      </c>
      <c r="S33" s="94">
        <f t="shared" si="17"/>
        <v>8</v>
      </c>
      <c r="T33" s="89">
        <f t="shared" si="11"/>
        <v>7</v>
      </c>
      <c r="U33" s="95">
        <f t="shared" si="12"/>
        <v>15</v>
      </c>
    </row>
    <row r="34" spans="1:21" customFormat="1" ht="18" customHeight="1" outlineLevel="1" thickBot="1">
      <c r="A34" s="138" t="s">
        <v>58</v>
      </c>
      <c r="B34" s="150"/>
      <c r="C34" s="83" t="s">
        <v>10</v>
      </c>
      <c r="D34" s="145" t="s">
        <v>29</v>
      </c>
      <c r="E34" s="146"/>
      <c r="F34" s="19">
        <f t="shared" si="8"/>
        <v>0</v>
      </c>
      <c r="G34" s="20">
        <f t="shared" si="13"/>
        <v>0</v>
      </c>
      <c r="H34" s="21">
        <f t="shared" si="9"/>
        <v>0</v>
      </c>
      <c r="I34" s="21">
        <f t="shared" si="9"/>
        <v>0</v>
      </c>
      <c r="J34" s="21">
        <f t="shared" si="9"/>
        <v>1</v>
      </c>
      <c r="K34" s="21">
        <f t="shared" si="9"/>
        <v>0</v>
      </c>
      <c r="L34" s="21">
        <f t="shared" si="9"/>
        <v>0</v>
      </c>
      <c r="M34" s="51">
        <f t="shared" si="10"/>
        <v>0</v>
      </c>
      <c r="N34" s="46">
        <f t="shared" si="18"/>
        <v>1</v>
      </c>
      <c r="O34" s="19">
        <f t="shared" si="14"/>
        <v>3</v>
      </c>
      <c r="P34" s="40">
        <f t="shared" si="15"/>
        <v>7</v>
      </c>
      <c r="Q34" s="23">
        <f t="shared" si="16"/>
        <v>15</v>
      </c>
      <c r="S34" s="105">
        <f t="shared" si="17"/>
        <v>3</v>
      </c>
      <c r="T34" s="99">
        <f t="shared" si="11"/>
        <v>7</v>
      </c>
      <c r="U34" s="106">
        <f t="shared" si="12"/>
        <v>15</v>
      </c>
    </row>
    <row r="35" spans="1:21" customFormat="1" ht="18" customHeight="1" outlineLevel="1" thickTop="1" thickBot="1">
      <c r="A35" s="138" t="s">
        <v>58</v>
      </c>
      <c r="B35" s="151"/>
      <c r="C35" s="137"/>
      <c r="D35" s="152" t="s">
        <v>57</v>
      </c>
      <c r="E35" s="153"/>
      <c r="F35" s="24">
        <f>SUM(F29:F34)</f>
        <v>3</v>
      </c>
      <c r="G35" s="25">
        <f t="shared" ref="G35:M35" si="19">SUM(G29:G34)</f>
        <v>1</v>
      </c>
      <c r="H35" s="26">
        <f t="shared" si="19"/>
        <v>2</v>
      </c>
      <c r="I35" s="26">
        <f t="shared" si="19"/>
        <v>2</v>
      </c>
      <c r="J35" s="26">
        <f t="shared" si="19"/>
        <v>1</v>
      </c>
      <c r="K35" s="26">
        <f t="shared" si="19"/>
        <v>0</v>
      </c>
      <c r="L35" s="26">
        <f t="shared" si="19"/>
        <v>0</v>
      </c>
      <c r="M35" s="27">
        <f t="shared" si="19"/>
        <v>1</v>
      </c>
      <c r="N35" s="47">
        <f t="shared" si="18"/>
        <v>10</v>
      </c>
      <c r="O35" s="24">
        <f t="shared" si="14"/>
        <v>18</v>
      </c>
      <c r="P35" s="41">
        <f t="shared" si="15"/>
        <v>5</v>
      </c>
      <c r="Q35" s="28">
        <f t="shared" si="16"/>
        <v>45</v>
      </c>
      <c r="S35" s="131">
        <f>SUM(S29:S34)</f>
        <v>15</v>
      </c>
      <c r="T35" s="132">
        <f t="shared" ref="T35:U35" si="20">SUM(T29:T34)</f>
        <v>28</v>
      </c>
      <c r="U35" s="133">
        <f t="shared" si="20"/>
        <v>60</v>
      </c>
    </row>
    <row r="36" spans="1:21" customFormat="1" ht="18" customHeight="1" outlineLevel="1" thickTop="1">
      <c r="A36" s="138" t="s">
        <v>59</v>
      </c>
      <c r="B36" s="149" t="s">
        <v>13</v>
      </c>
      <c r="C36" s="82" t="s">
        <v>9</v>
      </c>
      <c r="D36" s="191" t="s">
        <v>27</v>
      </c>
      <c r="E36" s="192"/>
      <c r="F36" s="9">
        <f t="shared" ref="F36:F41" si="21">SUMPRODUCT((職員性別=$C36)*(職員職名=$D36)*(職員介護日=F$27)*(職員介護時=0)*(職員介護分=0))</f>
        <v>1</v>
      </c>
      <c r="G36" s="10">
        <f t="shared" ref="G36:G41" si="22">SUMPRODUCT((職員性別=$C36)*(職員職名=$D36)*(職員介護日=G$27)*((職員介護時&gt;0)+(職員介護分&gt;0))*(職員介護日&lt;H$27))</f>
        <v>0</v>
      </c>
      <c r="H36" s="11">
        <f t="shared" ref="H36:L41" si="23">SUMPRODUCT((職員性別=$C36)*(職員職名=$D36)*(職員介護日=H$27)*(職員介護日&lt;I$27))</f>
        <v>0</v>
      </c>
      <c r="I36" s="11">
        <f t="shared" si="23"/>
        <v>1</v>
      </c>
      <c r="J36" s="11">
        <f t="shared" si="23"/>
        <v>0</v>
      </c>
      <c r="K36" s="11">
        <f t="shared" si="23"/>
        <v>0</v>
      </c>
      <c r="L36" s="11">
        <f t="shared" si="23"/>
        <v>0</v>
      </c>
      <c r="M36" s="49">
        <f t="shared" ref="M36:M41" si="24">SUMPRODUCT((職員性別=$C36)*(職員職名=$D36)*(職員介護日&gt;M$27))</f>
        <v>0</v>
      </c>
      <c r="N36" s="44">
        <f t="shared" si="18"/>
        <v>2</v>
      </c>
      <c r="O36" s="9">
        <f t="shared" si="14"/>
        <v>2</v>
      </c>
      <c r="P36" s="38">
        <f t="shared" si="15"/>
        <v>4</v>
      </c>
      <c r="Q36" s="13">
        <f t="shared" si="16"/>
        <v>30</v>
      </c>
      <c r="S36" s="103">
        <f t="shared" ref="S36:S41" si="25">SUMPRODUCT((職員性別=$C36)*(職員職名=$D36)*(職員介護日))</f>
        <v>2</v>
      </c>
      <c r="T36" s="90">
        <f t="shared" ref="T36:T41" si="26">SUMPRODUCT((職員性別=$C36)*(職員職名=$D36)*(職員介護時))</f>
        <v>4</v>
      </c>
      <c r="U36" s="104">
        <f t="shared" ref="U36:U41" si="27">SUMPRODUCT((職員性別=$C36)*(職員職名=$D36)*(職員介護分))</f>
        <v>30</v>
      </c>
    </row>
    <row r="37" spans="1:21" customFormat="1" ht="18" customHeight="1" outlineLevel="1">
      <c r="A37" s="138" t="s">
        <v>59</v>
      </c>
      <c r="B37" s="150"/>
      <c r="C37" s="58" t="s">
        <v>9</v>
      </c>
      <c r="D37" s="147" t="s">
        <v>28</v>
      </c>
      <c r="E37" s="148"/>
      <c r="F37" s="14">
        <f t="shared" si="21"/>
        <v>3</v>
      </c>
      <c r="G37" s="15">
        <f t="shared" si="22"/>
        <v>0</v>
      </c>
      <c r="H37" s="16">
        <f t="shared" si="23"/>
        <v>1</v>
      </c>
      <c r="I37" s="16">
        <f t="shared" si="23"/>
        <v>0</v>
      </c>
      <c r="J37" s="16">
        <f t="shared" si="23"/>
        <v>0</v>
      </c>
      <c r="K37" s="16">
        <f t="shared" si="23"/>
        <v>0</v>
      </c>
      <c r="L37" s="16">
        <f t="shared" si="23"/>
        <v>0</v>
      </c>
      <c r="M37" s="50">
        <f t="shared" si="24"/>
        <v>0</v>
      </c>
      <c r="N37" s="45">
        <f t="shared" si="18"/>
        <v>4</v>
      </c>
      <c r="O37" s="14">
        <f t="shared" si="14"/>
        <v>1</v>
      </c>
      <c r="P37" s="39">
        <f t="shared" si="15"/>
        <v>7</v>
      </c>
      <c r="Q37" s="18">
        <f t="shared" si="16"/>
        <v>30</v>
      </c>
      <c r="S37" s="94">
        <f t="shared" si="25"/>
        <v>1</v>
      </c>
      <c r="T37" s="89">
        <f t="shared" si="26"/>
        <v>7</v>
      </c>
      <c r="U37" s="122">
        <f t="shared" si="27"/>
        <v>30</v>
      </c>
    </row>
    <row r="38" spans="1:21" customFormat="1" ht="18" customHeight="1" outlineLevel="1" thickBot="1">
      <c r="A38" s="138" t="s">
        <v>59</v>
      </c>
      <c r="B38" s="150"/>
      <c r="C38" s="81" t="s">
        <v>9</v>
      </c>
      <c r="D38" s="145" t="s">
        <v>29</v>
      </c>
      <c r="E38" s="146"/>
      <c r="F38" s="19">
        <f t="shared" si="21"/>
        <v>0</v>
      </c>
      <c r="G38" s="20">
        <f t="shared" si="22"/>
        <v>0</v>
      </c>
      <c r="H38" s="21">
        <f t="shared" si="23"/>
        <v>0</v>
      </c>
      <c r="I38" s="21">
        <f t="shared" si="23"/>
        <v>0</v>
      </c>
      <c r="J38" s="21">
        <f t="shared" si="23"/>
        <v>0</v>
      </c>
      <c r="K38" s="21">
        <f t="shared" si="23"/>
        <v>0</v>
      </c>
      <c r="L38" s="21">
        <f t="shared" si="23"/>
        <v>0</v>
      </c>
      <c r="M38" s="51">
        <f t="shared" si="24"/>
        <v>0</v>
      </c>
      <c r="N38" s="46">
        <f t="shared" si="18"/>
        <v>0</v>
      </c>
      <c r="O38" s="19">
        <f t="shared" si="14"/>
        <v>0</v>
      </c>
      <c r="P38" s="40">
        <f t="shared" si="15"/>
        <v>0</v>
      </c>
      <c r="Q38" s="23">
        <f t="shared" si="16"/>
        <v>0</v>
      </c>
      <c r="S38" s="105">
        <f t="shared" si="25"/>
        <v>0</v>
      </c>
      <c r="T38" s="99">
        <f t="shared" si="26"/>
        <v>0</v>
      </c>
      <c r="U38" s="106">
        <f t="shared" si="27"/>
        <v>0</v>
      </c>
    </row>
    <row r="39" spans="1:21" customFormat="1" ht="18" customHeight="1" outlineLevel="1" thickTop="1">
      <c r="A39" s="138" t="s">
        <v>59</v>
      </c>
      <c r="B39" s="150"/>
      <c r="C39" s="82" t="s">
        <v>10</v>
      </c>
      <c r="D39" s="191" t="s">
        <v>27</v>
      </c>
      <c r="E39" s="192"/>
      <c r="F39" s="9">
        <f t="shared" si="21"/>
        <v>0</v>
      </c>
      <c r="G39" s="10">
        <f t="shared" si="22"/>
        <v>0</v>
      </c>
      <c r="H39" s="11">
        <f t="shared" si="23"/>
        <v>0</v>
      </c>
      <c r="I39" s="11">
        <f t="shared" si="23"/>
        <v>0</v>
      </c>
      <c r="J39" s="11">
        <f t="shared" si="23"/>
        <v>0</v>
      </c>
      <c r="K39" s="11">
        <f t="shared" si="23"/>
        <v>0</v>
      </c>
      <c r="L39" s="11">
        <f t="shared" si="23"/>
        <v>0</v>
      </c>
      <c r="M39" s="49">
        <f t="shared" si="24"/>
        <v>0</v>
      </c>
      <c r="N39" s="44">
        <f t="shared" si="18"/>
        <v>0</v>
      </c>
      <c r="O39" s="9">
        <f t="shared" si="14"/>
        <v>0</v>
      </c>
      <c r="P39" s="38">
        <f t="shared" si="15"/>
        <v>0</v>
      </c>
      <c r="Q39" s="13">
        <f t="shared" si="16"/>
        <v>0</v>
      </c>
      <c r="S39" s="91">
        <f t="shared" si="25"/>
        <v>0</v>
      </c>
      <c r="T39" s="92">
        <f t="shared" si="26"/>
        <v>0</v>
      </c>
      <c r="U39" s="93">
        <f t="shared" si="27"/>
        <v>0</v>
      </c>
    </row>
    <row r="40" spans="1:21" customFormat="1" ht="18" customHeight="1" outlineLevel="1">
      <c r="A40" s="138" t="s">
        <v>59</v>
      </c>
      <c r="B40" s="150"/>
      <c r="C40" s="58" t="s">
        <v>10</v>
      </c>
      <c r="D40" s="147" t="s">
        <v>28</v>
      </c>
      <c r="E40" s="148"/>
      <c r="F40" s="14">
        <f t="shared" si="21"/>
        <v>1</v>
      </c>
      <c r="G40" s="15">
        <f t="shared" si="22"/>
        <v>0</v>
      </c>
      <c r="H40" s="16">
        <f t="shared" si="23"/>
        <v>0</v>
      </c>
      <c r="I40" s="16">
        <f t="shared" si="23"/>
        <v>0</v>
      </c>
      <c r="J40" s="16">
        <f t="shared" si="23"/>
        <v>2</v>
      </c>
      <c r="K40" s="16">
        <f t="shared" si="23"/>
        <v>0</v>
      </c>
      <c r="L40" s="16">
        <f t="shared" si="23"/>
        <v>0</v>
      </c>
      <c r="M40" s="50">
        <f t="shared" si="24"/>
        <v>0</v>
      </c>
      <c r="N40" s="45">
        <f t="shared" si="18"/>
        <v>3</v>
      </c>
      <c r="O40" s="14">
        <f t="shared" si="14"/>
        <v>6</v>
      </c>
      <c r="P40" s="39">
        <f t="shared" si="15"/>
        <v>6</v>
      </c>
      <c r="Q40" s="18">
        <f t="shared" si="16"/>
        <v>30</v>
      </c>
      <c r="S40" s="94">
        <f t="shared" si="25"/>
        <v>6</v>
      </c>
      <c r="T40" s="89">
        <f t="shared" si="26"/>
        <v>6</v>
      </c>
      <c r="U40" s="95">
        <f t="shared" si="27"/>
        <v>30</v>
      </c>
    </row>
    <row r="41" spans="1:21" customFormat="1" ht="18" customHeight="1" outlineLevel="1" thickBot="1">
      <c r="A41" s="138" t="s">
        <v>59</v>
      </c>
      <c r="B41" s="150"/>
      <c r="C41" s="83" t="s">
        <v>10</v>
      </c>
      <c r="D41" s="145" t="s">
        <v>29</v>
      </c>
      <c r="E41" s="146"/>
      <c r="F41" s="19">
        <f t="shared" si="21"/>
        <v>1</v>
      </c>
      <c r="G41" s="20">
        <f t="shared" si="22"/>
        <v>0</v>
      </c>
      <c r="H41" s="21">
        <f t="shared" si="23"/>
        <v>0</v>
      </c>
      <c r="I41" s="21">
        <f t="shared" si="23"/>
        <v>0</v>
      </c>
      <c r="J41" s="21">
        <f t="shared" si="23"/>
        <v>0</v>
      </c>
      <c r="K41" s="21">
        <f t="shared" si="23"/>
        <v>0</v>
      </c>
      <c r="L41" s="21">
        <f t="shared" si="23"/>
        <v>0</v>
      </c>
      <c r="M41" s="51">
        <f t="shared" si="24"/>
        <v>0</v>
      </c>
      <c r="N41" s="46">
        <f t="shared" si="18"/>
        <v>1</v>
      </c>
      <c r="O41" s="19">
        <f t="shared" si="14"/>
        <v>0</v>
      </c>
      <c r="P41" s="40">
        <f t="shared" si="15"/>
        <v>0</v>
      </c>
      <c r="Q41" s="23">
        <f t="shared" si="16"/>
        <v>0</v>
      </c>
      <c r="S41" s="96">
        <f t="shared" si="25"/>
        <v>0</v>
      </c>
      <c r="T41" s="97">
        <f t="shared" si="26"/>
        <v>0</v>
      </c>
      <c r="U41" s="98">
        <f t="shared" si="27"/>
        <v>0</v>
      </c>
    </row>
    <row r="42" spans="1:21" customFormat="1" ht="18" customHeight="1" outlineLevel="1" thickTop="1" thickBot="1">
      <c r="A42" s="138" t="s">
        <v>59</v>
      </c>
      <c r="B42" s="151"/>
      <c r="C42" s="137"/>
      <c r="D42" s="152" t="s">
        <v>57</v>
      </c>
      <c r="E42" s="153"/>
      <c r="F42" s="24">
        <f>SUM(F36:F41)</f>
        <v>6</v>
      </c>
      <c r="G42" s="25">
        <f t="shared" ref="G42:M42" si="28">SUM(G36:G41)</f>
        <v>0</v>
      </c>
      <c r="H42" s="26">
        <f t="shared" si="28"/>
        <v>1</v>
      </c>
      <c r="I42" s="26">
        <f t="shared" si="28"/>
        <v>1</v>
      </c>
      <c r="J42" s="26">
        <f t="shared" si="28"/>
        <v>2</v>
      </c>
      <c r="K42" s="26">
        <f t="shared" si="28"/>
        <v>0</v>
      </c>
      <c r="L42" s="26">
        <f t="shared" si="28"/>
        <v>0</v>
      </c>
      <c r="M42" s="27">
        <f t="shared" si="28"/>
        <v>0</v>
      </c>
      <c r="N42" s="47">
        <f t="shared" si="18"/>
        <v>10</v>
      </c>
      <c r="O42" s="24">
        <f t="shared" si="14"/>
        <v>11</v>
      </c>
      <c r="P42" s="41">
        <f t="shared" si="15"/>
        <v>3</v>
      </c>
      <c r="Q42" s="28">
        <f t="shared" si="16"/>
        <v>0</v>
      </c>
      <c r="S42" s="134">
        <f>SUM(S36:S41)</f>
        <v>9</v>
      </c>
      <c r="T42" s="135">
        <f t="shared" ref="T42" si="29">SUM(T36:T41)</f>
        <v>17</v>
      </c>
      <c r="U42" s="136">
        <f t="shared" ref="U42" si="30">SUM(U36:U41)</f>
        <v>90</v>
      </c>
    </row>
    <row r="43" spans="1:21" customFormat="1" ht="18" customHeight="1" outlineLevel="1" thickTop="1">
      <c r="A43" s="138" t="s">
        <v>60</v>
      </c>
      <c r="B43" s="149" t="s">
        <v>14</v>
      </c>
      <c r="C43" s="82" t="s">
        <v>9</v>
      </c>
      <c r="D43" s="191" t="s">
        <v>27</v>
      </c>
      <c r="E43" s="192"/>
      <c r="F43" s="9">
        <f>SUMPRODUCT((職員性別=$C43)*(職員職名=$D43)*(職員分べん日=F$27)*(職員分べん時=0)*(職員分べん分=0))</f>
        <v>2</v>
      </c>
      <c r="G43" s="10">
        <f>SUMPRODUCT((職員性別=$C43)*(職員職名=$D43)*(職員分べん日=G$27)*((職員分べん時&gt;0)+(職員分べん分&gt;0))*(職員分べん日&lt;H$27))</f>
        <v>0</v>
      </c>
      <c r="H43" s="11">
        <f t="shared" ref="H43:L45" si="31">SUMPRODUCT((職員性別=$C43)*(職員職名=$D43)*(職員分べん日=H$27)*(職員分べん日&lt;I$27))</f>
        <v>0</v>
      </c>
      <c r="I43" s="11">
        <f t="shared" si="31"/>
        <v>0</v>
      </c>
      <c r="J43" s="11">
        <f t="shared" si="31"/>
        <v>0</v>
      </c>
      <c r="K43" s="11">
        <f t="shared" si="31"/>
        <v>0</v>
      </c>
      <c r="L43" s="11">
        <f t="shared" si="31"/>
        <v>0</v>
      </c>
      <c r="M43" s="49">
        <f>SUMPRODUCT((職員性別=$C43)*(職員職名=$D43)*(職員分べん日&gt;M$27))</f>
        <v>0</v>
      </c>
      <c r="N43" s="44">
        <f t="shared" si="18"/>
        <v>2</v>
      </c>
      <c r="O43" s="9">
        <f t="shared" si="14"/>
        <v>0</v>
      </c>
      <c r="P43" s="38">
        <f t="shared" si="15"/>
        <v>0</v>
      </c>
      <c r="Q43" s="13">
        <f t="shared" si="16"/>
        <v>0</v>
      </c>
      <c r="S43" s="91">
        <f>SUMPRODUCT((職員性別=$C43)*(職員職名=$D43)*(職員分べん日))</f>
        <v>0</v>
      </c>
      <c r="T43" s="92">
        <f>SUMPRODUCT((職員性別=$C43)*(職員職名=$D43)*(職員分べん時))</f>
        <v>0</v>
      </c>
      <c r="U43" s="93">
        <f>SUMPRODUCT((職員性別=$C43)*(職員職名=$D43)*(職員分べん分))</f>
        <v>0</v>
      </c>
    </row>
    <row r="44" spans="1:21" customFormat="1" ht="18" customHeight="1" outlineLevel="1">
      <c r="A44" s="138" t="s">
        <v>60</v>
      </c>
      <c r="B44" s="150"/>
      <c r="C44" s="58" t="s">
        <v>9</v>
      </c>
      <c r="D44" s="147" t="s">
        <v>28</v>
      </c>
      <c r="E44" s="148"/>
      <c r="F44" s="14">
        <f>SUMPRODUCT((職員性別=$C44)*(職員職名=$D44)*(職員分べん日=F$27)*(職員分べん時=0)*(職員分べん分=0))</f>
        <v>2</v>
      </c>
      <c r="G44" s="15">
        <f>SUMPRODUCT((職員性別=$C44)*(職員職名=$D44)*(職員分べん日=G$27)*((職員分べん時&gt;0)+(職員分べん分&gt;0))*(職員分べん日&lt;H$27))</f>
        <v>0</v>
      </c>
      <c r="H44" s="16">
        <f t="shared" si="31"/>
        <v>1</v>
      </c>
      <c r="I44" s="16">
        <f t="shared" si="31"/>
        <v>1</v>
      </c>
      <c r="J44" s="16">
        <f t="shared" si="31"/>
        <v>0</v>
      </c>
      <c r="K44" s="16">
        <f t="shared" si="31"/>
        <v>0</v>
      </c>
      <c r="L44" s="16">
        <f t="shared" si="31"/>
        <v>0</v>
      </c>
      <c r="M44" s="50">
        <f>SUMPRODUCT((職員性別=$C44)*(職員職名=$D44)*(職員分べん日&gt;M$27))</f>
        <v>0</v>
      </c>
      <c r="N44" s="45">
        <f t="shared" si="18"/>
        <v>4</v>
      </c>
      <c r="O44" s="14">
        <f t="shared" si="14"/>
        <v>4</v>
      </c>
      <c r="P44" s="39">
        <f t="shared" si="15"/>
        <v>1</v>
      </c>
      <c r="Q44" s="18">
        <f t="shared" si="16"/>
        <v>15</v>
      </c>
      <c r="S44" s="94">
        <f>SUMPRODUCT((職員性別=$C44)*(職員職名=$D44)*(職員分べん日))</f>
        <v>3</v>
      </c>
      <c r="T44" s="89">
        <f>SUMPRODUCT((職員性別=$C44)*(職員職名=$D44)*(職員分べん時))</f>
        <v>8</v>
      </c>
      <c r="U44" s="95">
        <f>SUMPRODUCT((職員性別=$C44)*(職員職名=$D44)*(職員分べん分))</f>
        <v>60</v>
      </c>
    </row>
    <row r="45" spans="1:21" customFormat="1" ht="18" customHeight="1" outlineLevel="1" thickBot="1">
      <c r="A45" s="138" t="s">
        <v>60</v>
      </c>
      <c r="B45" s="150"/>
      <c r="C45" s="81" t="s">
        <v>9</v>
      </c>
      <c r="D45" s="145" t="s">
        <v>29</v>
      </c>
      <c r="E45" s="146"/>
      <c r="F45" s="19">
        <f>SUMPRODUCT((職員性別=$C45)*(職員職名=$D45)*(職員分べん日=F$27)*(職員分べん時=0)*(職員分べん分=0))</f>
        <v>0</v>
      </c>
      <c r="G45" s="20">
        <f>SUMPRODUCT((職員性別=$C45)*(職員職名=$D45)*(職員分べん日=G$27)*((職員分べん時&gt;0)+(職員分べん分&gt;0))*(職員分べん日&lt;H$27))</f>
        <v>0</v>
      </c>
      <c r="H45" s="21">
        <f t="shared" si="31"/>
        <v>0</v>
      </c>
      <c r="I45" s="21">
        <f t="shared" si="31"/>
        <v>0</v>
      </c>
      <c r="J45" s="21">
        <f t="shared" si="31"/>
        <v>0</v>
      </c>
      <c r="K45" s="21">
        <f t="shared" si="31"/>
        <v>0</v>
      </c>
      <c r="L45" s="21">
        <f t="shared" si="31"/>
        <v>0</v>
      </c>
      <c r="M45" s="51">
        <f>SUMPRODUCT((職員性別=$C45)*(職員職名=$D45)*(職員分べん日&gt;M$27))</f>
        <v>0</v>
      </c>
      <c r="N45" s="46">
        <f t="shared" si="18"/>
        <v>0</v>
      </c>
      <c r="O45" s="19">
        <f t="shared" si="14"/>
        <v>0</v>
      </c>
      <c r="P45" s="40">
        <f t="shared" si="15"/>
        <v>0</v>
      </c>
      <c r="Q45" s="23">
        <f t="shared" si="16"/>
        <v>0</v>
      </c>
      <c r="S45" s="96">
        <f>SUMPRODUCT((職員性別=$C45)*(職員職名=$D45)*(職員分べん日))</f>
        <v>0</v>
      </c>
      <c r="T45" s="97">
        <f>SUMPRODUCT((職員性別=$C45)*(職員職名=$D45)*(職員分べん時))</f>
        <v>0</v>
      </c>
      <c r="U45" s="98">
        <f>SUMPRODUCT((職員性別=$C45)*(職員職名=$D45)*(職員分べん分))</f>
        <v>0</v>
      </c>
    </row>
    <row r="46" spans="1:21" customFormat="1" ht="18" customHeight="1" outlineLevel="1" thickTop="1" thickBot="1">
      <c r="A46" s="138" t="s">
        <v>60</v>
      </c>
      <c r="B46" s="151"/>
      <c r="C46" s="137"/>
      <c r="D46" s="152" t="s">
        <v>57</v>
      </c>
      <c r="E46" s="153"/>
      <c r="F46" s="24">
        <f>SUM(F43:F45)</f>
        <v>4</v>
      </c>
      <c r="G46" s="25">
        <f t="shared" ref="G46:M46" si="32">SUM(G43:G45)</f>
        <v>0</v>
      </c>
      <c r="H46" s="26">
        <f t="shared" si="32"/>
        <v>1</v>
      </c>
      <c r="I46" s="26">
        <f t="shared" si="32"/>
        <v>1</v>
      </c>
      <c r="J46" s="26">
        <f t="shared" si="32"/>
        <v>0</v>
      </c>
      <c r="K46" s="26">
        <f t="shared" si="32"/>
        <v>0</v>
      </c>
      <c r="L46" s="26">
        <f t="shared" si="32"/>
        <v>0</v>
      </c>
      <c r="M46" s="27">
        <f t="shared" si="32"/>
        <v>0</v>
      </c>
      <c r="N46" s="47">
        <f t="shared" si="18"/>
        <v>6</v>
      </c>
      <c r="O46" s="24">
        <f t="shared" si="14"/>
        <v>4</v>
      </c>
      <c r="P46" s="41">
        <f t="shared" si="15"/>
        <v>1</v>
      </c>
      <c r="Q46" s="28">
        <f t="shared" si="16"/>
        <v>15</v>
      </c>
      <c r="S46" s="134">
        <f>SUM(S43:S45)</f>
        <v>3</v>
      </c>
      <c r="T46" s="134">
        <f t="shared" ref="T46:U46" si="33">SUM(T43:T45)</f>
        <v>8</v>
      </c>
      <c r="U46" s="134">
        <f t="shared" si="33"/>
        <v>60</v>
      </c>
    </row>
    <row r="47" spans="1:21" customFormat="1" ht="18" customHeight="1" outlineLevel="1" thickTop="1" thickBot="1">
      <c r="B47" s="36"/>
      <c r="C47" s="139" t="s">
        <v>0</v>
      </c>
      <c r="D47" s="140"/>
      <c r="E47" s="141"/>
      <c r="F47" s="24">
        <f>SUM(F46,F42,F35)</f>
        <v>13</v>
      </c>
      <c r="G47" s="25">
        <f t="shared" ref="G47:M47" si="34">SUM(G46,G42,G35)</f>
        <v>1</v>
      </c>
      <c r="H47" s="26">
        <f t="shared" si="34"/>
        <v>4</v>
      </c>
      <c r="I47" s="26">
        <f t="shared" si="34"/>
        <v>4</v>
      </c>
      <c r="J47" s="26">
        <f t="shared" si="34"/>
        <v>3</v>
      </c>
      <c r="K47" s="26">
        <f t="shared" si="34"/>
        <v>0</v>
      </c>
      <c r="L47" s="26">
        <f t="shared" si="34"/>
        <v>0</v>
      </c>
      <c r="M47" s="27">
        <f t="shared" si="34"/>
        <v>1</v>
      </c>
      <c r="N47" s="47">
        <f t="shared" si="18"/>
        <v>26</v>
      </c>
      <c r="O47" s="24">
        <f>S47+QUOTIENT(T47*60+U47,$U$8)</f>
        <v>34</v>
      </c>
      <c r="P47" s="41">
        <f t="shared" si="15"/>
        <v>2</v>
      </c>
      <c r="Q47" s="28">
        <f t="shared" si="16"/>
        <v>15</v>
      </c>
      <c r="S47" s="128">
        <f>SUM(S35,S42,S46)</f>
        <v>27</v>
      </c>
      <c r="T47" s="129">
        <f t="shared" ref="T47:U47" si="35">SUM(T35,T42,T46)</f>
        <v>53</v>
      </c>
      <c r="U47" s="130">
        <f t="shared" si="35"/>
        <v>210</v>
      </c>
    </row>
    <row r="48" spans="1:21" outlineLevel="1">
      <c r="B48" s="34"/>
      <c r="C48" s="34"/>
      <c r="D48" s="34"/>
      <c r="E48" s="35"/>
      <c r="F48" s="35"/>
      <c r="G48" s="35"/>
      <c r="H48" s="35"/>
      <c r="I48" s="35"/>
      <c r="J48" s="35"/>
      <c r="K48" s="35"/>
      <c r="L48" s="35"/>
      <c r="M48" s="34"/>
      <c r="S48" s="84"/>
      <c r="T48" s="84"/>
      <c r="U48" s="84"/>
    </row>
    <row r="49" spans="1:21" ht="18.75" customHeight="1" outlineLevel="1">
      <c r="B49" s="3" t="s">
        <v>11</v>
      </c>
      <c r="C49" s="3"/>
      <c r="D49" s="64" t="s">
        <v>61</v>
      </c>
      <c r="F49" s="2"/>
      <c r="G49" s="2"/>
      <c r="H49" s="2"/>
      <c r="I49" s="2"/>
      <c r="J49" s="2"/>
      <c r="K49" s="2"/>
      <c r="L49" s="2"/>
      <c r="M49" s="3"/>
      <c r="S49" s="84"/>
      <c r="T49" s="84"/>
      <c r="U49" s="84"/>
    </row>
    <row r="50" spans="1:21" ht="50.1" customHeight="1" outlineLevel="1">
      <c r="B50" s="144" t="s">
        <v>35</v>
      </c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S50" s="84"/>
      <c r="T50" s="84"/>
      <c r="U50" s="84"/>
    </row>
    <row r="51" spans="1:21" ht="38.25" customHeight="1" outlineLevel="1">
      <c r="B51" s="144" t="s">
        <v>30</v>
      </c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S51" s="84"/>
      <c r="T51" s="84"/>
      <c r="U51" s="84"/>
    </row>
    <row r="52" spans="1:21" ht="20.100000000000001" customHeight="1" outlineLevel="1">
      <c r="B52" s="144" t="s">
        <v>16</v>
      </c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S52" s="84"/>
      <c r="T52" s="84"/>
      <c r="U52" s="84"/>
    </row>
    <row r="53" spans="1:21" ht="15.75" customHeight="1" outlineLevel="1">
      <c r="B53" s="144" t="s">
        <v>15</v>
      </c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S53" s="84"/>
      <c r="T53" s="84"/>
      <c r="U53" s="84"/>
    </row>
    <row r="54" spans="1:21" ht="15" customHeight="1" outlineLevel="1">
      <c r="D54" s="4"/>
      <c r="S54" s="84"/>
      <c r="T54" s="84"/>
      <c r="U54" s="84"/>
    </row>
    <row r="55" spans="1:21" ht="15" customHeight="1" thickBot="1">
      <c r="A55" s="59"/>
      <c r="B55" s="62" t="s">
        <v>36</v>
      </c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1"/>
      <c r="N55" s="61"/>
      <c r="O55" s="59"/>
      <c r="P55" s="59"/>
      <c r="Q55" s="59"/>
      <c r="R55" s="59"/>
      <c r="S55" s="84"/>
      <c r="T55" s="84"/>
      <c r="U55" s="84"/>
    </row>
    <row r="56" spans="1:21" ht="15" customHeight="1" thickBot="1">
      <c r="B56" s="63" t="s">
        <v>72</v>
      </c>
      <c r="C56" s="64"/>
      <c r="D56" s="64"/>
      <c r="E56" s="64"/>
      <c r="F56" s="64" t="s">
        <v>37</v>
      </c>
      <c r="G56" s="65">
        <v>7</v>
      </c>
      <c r="H56" s="66">
        <v>45</v>
      </c>
      <c r="I56" s="64" t="s">
        <v>38</v>
      </c>
      <c r="J56" s="67">
        <f>G56*60+H56</f>
        <v>465</v>
      </c>
      <c r="K56" s="64" t="s">
        <v>39</v>
      </c>
      <c r="L56" s="64"/>
      <c r="M56" s="64"/>
      <c r="N56" s="64"/>
      <c r="S56" s="84"/>
      <c r="T56" s="84"/>
      <c r="U56" s="84"/>
    </row>
    <row r="57" spans="1:21" ht="15" customHeight="1">
      <c r="C57" s="142" t="s">
        <v>40</v>
      </c>
      <c r="D57" s="142"/>
      <c r="E57" s="143"/>
      <c r="F57" s="68" t="s">
        <v>41</v>
      </c>
      <c r="G57" s="63"/>
      <c r="H57" s="69"/>
      <c r="I57" s="68" t="s">
        <v>42</v>
      </c>
      <c r="J57" s="63"/>
      <c r="K57" s="69"/>
      <c r="L57" s="68" t="s">
        <v>43</v>
      </c>
      <c r="M57" s="63"/>
      <c r="N57" s="69"/>
      <c r="O57" s="68" t="s">
        <v>52</v>
      </c>
      <c r="P57" s="63"/>
      <c r="Q57" s="69"/>
      <c r="S57" s="84"/>
      <c r="T57" s="84"/>
      <c r="U57" s="84"/>
    </row>
    <row r="58" spans="1:21" ht="15" customHeight="1" thickBot="1">
      <c r="C58" s="142"/>
      <c r="D58" s="142"/>
      <c r="E58" s="143"/>
      <c r="F58" s="70"/>
      <c r="G58" s="71"/>
      <c r="H58" s="72"/>
      <c r="I58" s="70"/>
      <c r="J58" s="71"/>
      <c r="K58" s="72"/>
      <c r="L58" s="70"/>
      <c r="M58" s="71"/>
      <c r="N58" s="72"/>
      <c r="O58" s="70"/>
      <c r="P58" s="71"/>
      <c r="Q58" s="72"/>
      <c r="S58" s="84"/>
      <c r="T58" s="84"/>
      <c r="U58" s="84"/>
    </row>
    <row r="59" spans="1:21" ht="15" customHeight="1">
      <c r="C59" s="73" t="s">
        <v>44</v>
      </c>
      <c r="D59" s="74"/>
      <c r="E59" s="75"/>
      <c r="F59" s="76" t="s">
        <v>45</v>
      </c>
      <c r="G59" s="77" t="s">
        <v>46</v>
      </c>
      <c r="H59" s="78" t="s">
        <v>39</v>
      </c>
      <c r="I59" s="76" t="s">
        <v>45</v>
      </c>
      <c r="J59" s="77" t="s">
        <v>46</v>
      </c>
      <c r="K59" s="78" t="s">
        <v>39</v>
      </c>
      <c r="L59" s="76" t="s">
        <v>45</v>
      </c>
      <c r="M59" s="77" t="s">
        <v>46</v>
      </c>
      <c r="N59" s="78" t="s">
        <v>39</v>
      </c>
      <c r="O59" s="76" t="s">
        <v>45</v>
      </c>
      <c r="P59" s="77" t="s">
        <v>46</v>
      </c>
      <c r="Q59" s="78" t="s">
        <v>39</v>
      </c>
      <c r="S59" s="84"/>
      <c r="T59" s="84"/>
      <c r="U59" s="84"/>
    </row>
    <row r="60" spans="1:21">
      <c r="B60" s="29">
        <f>IF(C60="","",SUBTOTAL(103,$C$60:C60))</f>
        <v>1</v>
      </c>
      <c r="C60" s="110" t="s">
        <v>62</v>
      </c>
      <c r="D60" s="111" t="s">
        <v>9</v>
      </c>
      <c r="E60" s="205" t="s">
        <v>47</v>
      </c>
      <c r="F60" s="208">
        <v>7</v>
      </c>
      <c r="G60" s="209">
        <v>3</v>
      </c>
      <c r="H60" s="210">
        <v>30</v>
      </c>
      <c r="I60" s="208"/>
      <c r="J60" s="209"/>
      <c r="K60" s="210"/>
      <c r="L60" s="208"/>
      <c r="M60" s="209"/>
      <c r="N60" s="210"/>
      <c r="O60" s="208"/>
      <c r="P60" s="209"/>
      <c r="Q60" s="210"/>
      <c r="S60" s="84"/>
      <c r="T60" s="84"/>
      <c r="U60" s="84"/>
    </row>
    <row r="61" spans="1:21">
      <c r="B61" s="29">
        <f>IF(C61="","",SUBTOTAL(103,$C$60:C61))</f>
        <v>2</v>
      </c>
      <c r="C61" s="110" t="s">
        <v>63</v>
      </c>
      <c r="D61" s="111" t="s">
        <v>9</v>
      </c>
      <c r="E61" s="205" t="s">
        <v>47</v>
      </c>
      <c r="F61" s="208">
        <v>11</v>
      </c>
      <c r="G61" s="209">
        <v>6</v>
      </c>
      <c r="H61" s="210">
        <v>30</v>
      </c>
      <c r="I61" s="208"/>
      <c r="J61" s="209"/>
      <c r="K61" s="210"/>
      <c r="L61" s="208">
        <v>2</v>
      </c>
      <c r="M61" s="209">
        <v>4</v>
      </c>
      <c r="N61" s="210">
        <v>30</v>
      </c>
      <c r="O61" s="208"/>
      <c r="P61" s="209"/>
      <c r="Q61" s="210"/>
      <c r="S61" s="84"/>
      <c r="T61" s="84"/>
      <c r="U61" s="84"/>
    </row>
    <row r="62" spans="1:21">
      <c r="B62" s="29">
        <f>IF(C62="","",SUBTOTAL(103,$C$60:C62))</f>
        <v>3</v>
      </c>
      <c r="C62" s="110" t="s">
        <v>64</v>
      </c>
      <c r="D62" s="111" t="s">
        <v>9</v>
      </c>
      <c r="E62" s="205" t="s">
        <v>48</v>
      </c>
      <c r="F62" s="208">
        <v>12</v>
      </c>
      <c r="G62" s="209">
        <v>1</v>
      </c>
      <c r="H62" s="210">
        <v>30</v>
      </c>
      <c r="I62" s="208">
        <v>0</v>
      </c>
      <c r="J62" s="209">
        <v>3</v>
      </c>
      <c r="K62" s="210">
        <v>0</v>
      </c>
      <c r="L62" s="208"/>
      <c r="M62" s="209"/>
      <c r="N62" s="210"/>
      <c r="O62" s="208"/>
      <c r="P62" s="209"/>
      <c r="Q62" s="210"/>
      <c r="S62" s="84"/>
      <c r="T62" s="84"/>
      <c r="U62" s="84"/>
    </row>
    <row r="63" spans="1:21">
      <c r="B63" s="29">
        <f>IF(C63="","",SUBTOTAL(103,$C$60:C63))</f>
        <v>4</v>
      </c>
      <c r="C63" s="110" t="s">
        <v>65</v>
      </c>
      <c r="D63" s="111" t="s">
        <v>10</v>
      </c>
      <c r="E63" s="205" t="s">
        <v>48</v>
      </c>
      <c r="F63" s="208">
        <v>8</v>
      </c>
      <c r="G63" s="209">
        <v>3</v>
      </c>
      <c r="H63" s="210">
        <v>30</v>
      </c>
      <c r="I63" s="208">
        <v>2</v>
      </c>
      <c r="J63" s="209">
        <v>7</v>
      </c>
      <c r="K63" s="210">
        <v>15</v>
      </c>
      <c r="L63" s="208">
        <v>3</v>
      </c>
      <c r="M63" s="209">
        <v>5</v>
      </c>
      <c r="N63" s="210">
        <v>30</v>
      </c>
      <c r="O63" s="208"/>
      <c r="P63" s="209"/>
      <c r="Q63" s="210"/>
      <c r="S63" s="84"/>
      <c r="T63" s="84"/>
      <c r="U63" s="84"/>
    </row>
    <row r="64" spans="1:21">
      <c r="B64" s="29">
        <f>IF(C64="","",SUBTOTAL(103,$C$60:C64))</f>
        <v>5</v>
      </c>
      <c r="C64" s="110" t="s">
        <v>66</v>
      </c>
      <c r="D64" s="111" t="s">
        <v>9</v>
      </c>
      <c r="E64" s="205" t="s">
        <v>48</v>
      </c>
      <c r="F64" s="208">
        <v>10</v>
      </c>
      <c r="G64" s="209">
        <v>6</v>
      </c>
      <c r="H64" s="210">
        <v>15</v>
      </c>
      <c r="I64" s="208">
        <v>1</v>
      </c>
      <c r="J64" s="209">
        <v>6</v>
      </c>
      <c r="K64" s="210">
        <v>0</v>
      </c>
      <c r="L64" s="208"/>
      <c r="M64" s="209"/>
      <c r="N64" s="210"/>
      <c r="O64" s="208">
        <v>1</v>
      </c>
      <c r="P64" s="209">
        <v>3</v>
      </c>
      <c r="Q64" s="210">
        <v>30</v>
      </c>
      <c r="S64" s="84"/>
      <c r="T64" s="84"/>
      <c r="U64" s="84"/>
    </row>
    <row r="65" spans="2:21">
      <c r="B65" s="29">
        <f>IF(C65="","",SUBTOTAL(103,$C$60:C65))</f>
        <v>6</v>
      </c>
      <c r="C65" s="110" t="s">
        <v>67</v>
      </c>
      <c r="D65" s="111" t="s">
        <v>10</v>
      </c>
      <c r="E65" s="205" t="s">
        <v>48</v>
      </c>
      <c r="F65" s="208">
        <v>18</v>
      </c>
      <c r="G65" s="209">
        <v>2</v>
      </c>
      <c r="H65" s="210">
        <v>0</v>
      </c>
      <c r="I65" s="208">
        <v>0</v>
      </c>
      <c r="J65" s="209">
        <v>0</v>
      </c>
      <c r="K65" s="210">
        <v>0</v>
      </c>
      <c r="L65" s="208"/>
      <c r="M65" s="209"/>
      <c r="N65" s="210"/>
      <c r="O65" s="208"/>
      <c r="P65" s="209"/>
      <c r="Q65" s="210"/>
      <c r="S65" s="84"/>
      <c r="T65" s="84"/>
      <c r="U65" s="84"/>
    </row>
    <row r="66" spans="2:21">
      <c r="B66" s="29">
        <f>IF(C66="","",SUBTOTAL(103,$C$60:C66))</f>
        <v>7</v>
      </c>
      <c r="C66" s="110" t="s">
        <v>68</v>
      </c>
      <c r="D66" s="111" t="s">
        <v>10</v>
      </c>
      <c r="E66" s="205" t="s">
        <v>48</v>
      </c>
      <c r="F66" s="208">
        <v>17</v>
      </c>
      <c r="G66" s="209">
        <v>3</v>
      </c>
      <c r="H66" s="210">
        <v>0</v>
      </c>
      <c r="I66" s="208">
        <v>6</v>
      </c>
      <c r="J66" s="209">
        <v>0</v>
      </c>
      <c r="K66" s="210">
        <v>0</v>
      </c>
      <c r="L66" s="208">
        <v>3</v>
      </c>
      <c r="M66" s="209">
        <v>1</v>
      </c>
      <c r="N66" s="210">
        <v>0</v>
      </c>
      <c r="O66" s="208"/>
      <c r="P66" s="209"/>
      <c r="Q66" s="210"/>
      <c r="S66" s="84"/>
      <c r="T66" s="84"/>
      <c r="U66" s="84"/>
    </row>
    <row r="67" spans="2:21">
      <c r="B67" s="29">
        <f>IF(C67="","",SUBTOTAL(103,$C$60:C67))</f>
        <v>8</v>
      </c>
      <c r="C67" s="110" t="s">
        <v>69</v>
      </c>
      <c r="D67" s="111" t="s">
        <v>9</v>
      </c>
      <c r="E67" s="205" t="s">
        <v>48</v>
      </c>
      <c r="F67" s="208">
        <v>9</v>
      </c>
      <c r="G67" s="209">
        <v>5</v>
      </c>
      <c r="H67" s="210">
        <v>45</v>
      </c>
      <c r="I67" s="208">
        <v>2</v>
      </c>
      <c r="J67" s="209">
        <v>3</v>
      </c>
      <c r="K67" s="210">
        <v>15</v>
      </c>
      <c r="L67" s="208"/>
      <c r="M67" s="209"/>
      <c r="N67" s="210"/>
      <c r="O67" s="208"/>
      <c r="P67" s="209"/>
      <c r="Q67" s="210"/>
      <c r="S67" s="84"/>
      <c r="T67" s="84"/>
      <c r="U67" s="84"/>
    </row>
    <row r="68" spans="2:21">
      <c r="B68" s="29">
        <f>IF(C68="","",SUBTOTAL(103,$C$60:C68))</f>
        <v>9</v>
      </c>
      <c r="C68" s="111" t="s">
        <v>70</v>
      </c>
      <c r="D68" s="111" t="s">
        <v>10</v>
      </c>
      <c r="E68" s="206" t="s">
        <v>49</v>
      </c>
      <c r="F68" s="209">
        <v>5</v>
      </c>
      <c r="G68" s="209">
        <v>3</v>
      </c>
      <c r="H68" s="209">
        <v>15</v>
      </c>
      <c r="I68" s="209">
        <v>3</v>
      </c>
      <c r="J68" s="209">
        <v>7</v>
      </c>
      <c r="K68" s="209">
        <v>15</v>
      </c>
      <c r="L68" s="209"/>
      <c r="M68" s="209"/>
      <c r="N68" s="209"/>
      <c r="O68" s="209"/>
      <c r="P68" s="209"/>
      <c r="Q68" s="209"/>
    </row>
    <row r="69" spans="2:21">
      <c r="B69" s="29">
        <f>IF(C69="","",SUBTOTAL(103,$C$60:C69))</f>
        <v>10</v>
      </c>
      <c r="C69" s="111" t="s">
        <v>71</v>
      </c>
      <c r="D69" s="112" t="s">
        <v>9</v>
      </c>
      <c r="E69" s="207" t="s">
        <v>48</v>
      </c>
      <c r="F69" s="211">
        <v>10</v>
      </c>
      <c r="G69" s="211">
        <v>5</v>
      </c>
      <c r="H69" s="211">
        <v>30</v>
      </c>
      <c r="I69" s="211">
        <v>1</v>
      </c>
      <c r="J69" s="211">
        <v>2</v>
      </c>
      <c r="K69" s="211">
        <v>15</v>
      </c>
      <c r="L69" s="211">
        <v>1</v>
      </c>
      <c r="M69" s="211">
        <v>7</v>
      </c>
      <c r="N69" s="211">
        <v>30</v>
      </c>
      <c r="O69" s="211">
        <v>2</v>
      </c>
      <c r="P69" s="211">
        <v>5</v>
      </c>
      <c r="Q69" s="211">
        <v>30</v>
      </c>
    </row>
    <row r="70" spans="2:21">
      <c r="B70" s="29" t="str">
        <f>IF(C70="","",SUBTOTAL(103,$C$60:C70))</f>
        <v/>
      </c>
      <c r="C70" s="112"/>
      <c r="D70" s="112"/>
      <c r="E70" s="207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</row>
    <row r="71" spans="2:21">
      <c r="B71" s="29" t="str">
        <f>IF(C71="","",SUBTOTAL(103,$C$60:C71))</f>
        <v/>
      </c>
      <c r="C71" s="112"/>
      <c r="D71" s="112"/>
      <c r="E71" s="207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</row>
    <row r="72" spans="2:21">
      <c r="B72" s="29" t="str">
        <f>IF(C72="","",SUBTOTAL(103,$C$60:C72))</f>
        <v/>
      </c>
      <c r="C72" s="112"/>
      <c r="D72" s="112"/>
      <c r="E72" s="207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</row>
    <row r="73" spans="2:21">
      <c r="B73" s="29" t="str">
        <f>IF(C73="","",SUBTOTAL(103,$C$60:C73))</f>
        <v/>
      </c>
      <c r="C73" s="112"/>
      <c r="D73" s="112"/>
      <c r="E73" s="207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</row>
    <row r="74" spans="2:21">
      <c r="B74" s="29" t="str">
        <f>IF(C74="","",SUBTOTAL(103,$C$60:C74))</f>
        <v/>
      </c>
      <c r="C74" s="112"/>
      <c r="D74" s="112"/>
      <c r="E74" s="207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</row>
    <row r="75" spans="2:21">
      <c r="B75" s="29" t="str">
        <f>IF(C75="","",SUBTOTAL(103,$C$60:C75))</f>
        <v/>
      </c>
      <c r="C75" s="112"/>
      <c r="D75" s="112"/>
      <c r="E75" s="207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</row>
    <row r="76" spans="2:21">
      <c r="B76" s="29" t="str">
        <f>IF(C76="","",SUBTOTAL(103,$C$60:C76))</f>
        <v/>
      </c>
      <c r="C76" s="112"/>
      <c r="D76" s="112"/>
      <c r="E76" s="207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</row>
    <row r="77" spans="2:21">
      <c r="B77" s="29" t="str">
        <f>IF(C77="","",SUBTOTAL(103,$C$60:C77))</f>
        <v/>
      </c>
      <c r="C77" s="112"/>
      <c r="D77" s="112"/>
      <c r="E77" s="113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</row>
    <row r="78" spans="2:21">
      <c r="B78" s="29" t="str">
        <f>IF(C78="","",SUBTOTAL(103,$C$60:C78))</f>
        <v/>
      </c>
      <c r="C78" s="112"/>
      <c r="D78" s="112"/>
      <c r="E78" s="113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</row>
    <row r="79" spans="2:21">
      <c r="B79" s="29" t="str">
        <f>IF(C79="","",SUBTOTAL(103,$C$60:C79))</f>
        <v/>
      </c>
      <c r="C79" s="112"/>
      <c r="D79" s="112"/>
      <c r="E79" s="113"/>
      <c r="F79" s="211"/>
      <c r="G79" s="211"/>
      <c r="H79" s="211"/>
      <c r="I79" s="211"/>
      <c r="J79" s="211"/>
      <c r="K79" s="211"/>
      <c r="L79" s="211"/>
      <c r="M79" s="211"/>
      <c r="N79" s="211"/>
      <c r="O79" s="211"/>
      <c r="P79" s="211"/>
      <c r="Q79" s="211"/>
    </row>
    <row r="80" spans="2:21">
      <c r="B80" s="29" t="str">
        <f>IF(C80="","",SUBTOTAL(103,$C$60:C80))</f>
        <v/>
      </c>
      <c r="C80" s="112"/>
      <c r="D80" s="112"/>
      <c r="E80" s="113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211"/>
    </row>
    <row r="81" spans="2:17">
      <c r="B81" s="29" t="str">
        <f>IF(C81="","",SUBTOTAL(103,$C$60:C81))</f>
        <v/>
      </c>
      <c r="C81" s="112"/>
      <c r="D81" s="112"/>
      <c r="E81" s="113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</row>
    <row r="82" spans="2:17">
      <c r="B82" s="29" t="str">
        <f>IF(C82="","",SUBTOTAL(103,$C$60:C82))</f>
        <v/>
      </c>
      <c r="C82" s="112"/>
      <c r="D82" s="112"/>
      <c r="E82" s="113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</row>
    <row r="83" spans="2:17">
      <c r="B83" s="29" t="str">
        <f>IF(C83="","",SUBTOTAL(103,$C$60:C83))</f>
        <v/>
      </c>
      <c r="C83" s="112"/>
      <c r="D83" s="112"/>
      <c r="E83" s="113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</row>
    <row r="84" spans="2:17">
      <c r="B84" s="29" t="str">
        <f>IF(C84="","",SUBTOTAL(103,$C$60:C84))</f>
        <v/>
      </c>
      <c r="C84" s="112"/>
      <c r="D84" s="112"/>
      <c r="E84" s="113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1"/>
    </row>
    <row r="85" spans="2:17">
      <c r="B85" s="29" t="str">
        <f>IF(C85="","",SUBTOTAL(103,$C$60:C85))</f>
        <v/>
      </c>
      <c r="C85" s="112"/>
      <c r="D85" s="112"/>
      <c r="E85" s="113"/>
      <c r="F85" s="211"/>
      <c r="G85" s="211"/>
      <c r="H85" s="211"/>
      <c r="I85" s="211"/>
      <c r="J85" s="211"/>
      <c r="K85" s="211"/>
      <c r="L85" s="211"/>
      <c r="M85" s="211"/>
      <c r="N85" s="211"/>
      <c r="O85" s="211"/>
      <c r="P85" s="211"/>
      <c r="Q85" s="211"/>
    </row>
    <row r="86" spans="2:17">
      <c r="B86" s="29" t="str">
        <f>IF(C86="","",SUBTOTAL(103,$C$60:C86))</f>
        <v/>
      </c>
      <c r="C86" s="112"/>
      <c r="D86" s="112"/>
      <c r="E86" s="113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</row>
    <row r="87" spans="2:17">
      <c r="B87" s="29" t="str">
        <f>IF(C87="","",SUBTOTAL(103,$C$60:C87))</f>
        <v/>
      </c>
      <c r="C87" s="112"/>
      <c r="D87" s="112"/>
      <c r="E87" s="113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/>
      <c r="Q87" s="211"/>
    </row>
    <row r="88" spans="2:17">
      <c r="B88" s="29" t="str">
        <f>IF(C88="","",SUBTOTAL(103,$C$60:C88))</f>
        <v/>
      </c>
      <c r="C88" s="112"/>
      <c r="D88" s="112"/>
      <c r="E88" s="113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</row>
    <row r="89" spans="2:17">
      <c r="B89" s="29" t="str">
        <f>IF(C89="","",SUBTOTAL(103,$C$60:C89))</f>
        <v/>
      </c>
      <c r="C89" s="112"/>
      <c r="D89" s="112"/>
      <c r="E89" s="113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</row>
    <row r="90" spans="2:17">
      <c r="B90" s="29" t="str">
        <f>IF(C90="","",SUBTOTAL(103,$C$60:C90))</f>
        <v/>
      </c>
      <c r="C90" s="112"/>
      <c r="D90" s="112"/>
      <c r="E90" s="113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1"/>
      <c r="Q90" s="211"/>
    </row>
    <row r="91" spans="2:17">
      <c r="B91" s="29" t="str">
        <f>IF(C91="","",SUBTOTAL(103,$C$60:C91))</f>
        <v/>
      </c>
      <c r="C91" s="112"/>
      <c r="D91" s="112"/>
      <c r="E91" s="113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1"/>
      <c r="Q91" s="211"/>
    </row>
    <row r="92" spans="2:17">
      <c r="B92" s="29" t="str">
        <f>IF(C92="","",SUBTOTAL(103,$C$60:C92))</f>
        <v/>
      </c>
      <c r="C92" s="112"/>
      <c r="D92" s="112"/>
      <c r="E92" s="113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11"/>
      <c r="Q92" s="211"/>
    </row>
    <row r="93" spans="2:17">
      <c r="B93" s="29" t="str">
        <f>IF(C93="","",SUBTOTAL(103,$C$60:C93))</f>
        <v/>
      </c>
      <c r="C93" s="112"/>
      <c r="D93" s="112"/>
      <c r="E93" s="113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</row>
    <row r="94" spans="2:17">
      <c r="B94" s="29" t="str">
        <f>IF(C94="","",SUBTOTAL(103,$C$60:C94))</f>
        <v/>
      </c>
      <c r="C94" s="112"/>
      <c r="D94" s="112"/>
      <c r="E94" s="113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1"/>
      <c r="Q94" s="211"/>
    </row>
    <row r="95" spans="2:17">
      <c r="B95" s="29" t="str">
        <f>IF(C95="","",SUBTOTAL(103,$C$60:C95))</f>
        <v/>
      </c>
      <c r="C95" s="112"/>
      <c r="D95" s="112"/>
      <c r="E95" s="113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211"/>
    </row>
    <row r="96" spans="2:17">
      <c r="B96" s="29" t="str">
        <f>IF(C96="","",SUBTOTAL(103,$C$60:C96))</f>
        <v/>
      </c>
      <c r="C96" s="112"/>
      <c r="D96" s="112"/>
      <c r="E96" s="113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</row>
    <row r="97" spans="2:17">
      <c r="B97" s="29" t="str">
        <f>IF(C97="","",SUBTOTAL(103,$C$60:C97))</f>
        <v/>
      </c>
      <c r="C97" s="112"/>
      <c r="D97" s="112"/>
      <c r="E97" s="113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1"/>
      <c r="Q97" s="211"/>
    </row>
    <row r="98" spans="2:17">
      <c r="B98" s="29" t="str">
        <f>IF(C98="","",SUBTOTAL(103,$C$60:C98))</f>
        <v/>
      </c>
      <c r="C98" s="112"/>
      <c r="D98" s="112"/>
      <c r="E98" s="113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211"/>
    </row>
    <row r="99" spans="2:17">
      <c r="B99" s="29" t="str">
        <f>IF(C99="","",SUBTOTAL(103,$C$60:C99))</f>
        <v/>
      </c>
      <c r="C99" s="112"/>
      <c r="D99" s="112"/>
      <c r="E99" s="113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</row>
    <row r="100" spans="2:17">
      <c r="B100" s="29" t="str">
        <f>IF(C100="","",SUBTOTAL(103,$C$60:C100))</f>
        <v/>
      </c>
      <c r="C100" s="112"/>
      <c r="D100" s="112"/>
      <c r="E100" s="113"/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</row>
    <row r="101" spans="2:17">
      <c r="B101" s="29" t="str">
        <f>IF(C101="","",SUBTOTAL(103,$C$60:C101))</f>
        <v/>
      </c>
      <c r="C101" s="112"/>
      <c r="D101" s="112"/>
      <c r="E101" s="113"/>
      <c r="F101" s="211"/>
      <c r="G101" s="211"/>
      <c r="H101" s="211"/>
      <c r="I101" s="211"/>
      <c r="J101" s="211"/>
      <c r="K101" s="211"/>
      <c r="L101" s="211"/>
      <c r="M101" s="211"/>
      <c r="N101" s="211"/>
      <c r="O101" s="211"/>
      <c r="P101" s="211"/>
      <c r="Q101" s="211"/>
    </row>
    <row r="102" spans="2:17">
      <c r="B102" s="29" t="str">
        <f>IF(C102="","",SUBTOTAL(103,$C$60:C102))</f>
        <v/>
      </c>
      <c r="C102" s="112"/>
      <c r="D102" s="112"/>
      <c r="E102" s="113"/>
      <c r="F102" s="211"/>
      <c r="G102" s="211"/>
      <c r="H102" s="211"/>
      <c r="I102" s="211"/>
      <c r="J102" s="211"/>
      <c r="K102" s="211"/>
      <c r="L102" s="211"/>
      <c r="M102" s="211"/>
      <c r="N102" s="211"/>
      <c r="O102" s="211"/>
      <c r="P102" s="211"/>
      <c r="Q102" s="211"/>
    </row>
    <row r="103" spans="2:17">
      <c r="B103" s="29" t="str">
        <f>IF(C103="","",SUBTOTAL(103,$C$60:C103))</f>
        <v/>
      </c>
      <c r="C103" s="112"/>
      <c r="D103" s="112"/>
      <c r="E103" s="113"/>
      <c r="F103" s="211"/>
      <c r="G103" s="211"/>
      <c r="H103" s="211"/>
      <c r="I103" s="211"/>
      <c r="J103" s="211"/>
      <c r="K103" s="211"/>
      <c r="L103" s="211"/>
      <c r="M103" s="211"/>
      <c r="N103" s="211"/>
      <c r="O103" s="211"/>
      <c r="P103" s="211"/>
      <c r="Q103" s="211"/>
    </row>
    <row r="104" spans="2:17">
      <c r="B104" s="29" t="str">
        <f>IF(C104="","",SUBTOTAL(103,$C$60:C104))</f>
        <v/>
      </c>
      <c r="C104" s="112"/>
      <c r="D104" s="112"/>
      <c r="E104" s="113"/>
      <c r="F104" s="211"/>
      <c r="G104" s="211"/>
      <c r="H104" s="211"/>
      <c r="I104" s="211"/>
      <c r="J104" s="211"/>
      <c r="K104" s="211"/>
      <c r="L104" s="211"/>
      <c r="M104" s="211"/>
      <c r="N104" s="211"/>
      <c r="O104" s="211"/>
      <c r="P104" s="211"/>
      <c r="Q104" s="211"/>
    </row>
    <row r="105" spans="2:17">
      <c r="B105" s="29" t="str">
        <f>IF(C105="","",SUBTOTAL(103,$C$60:C105))</f>
        <v/>
      </c>
      <c r="C105" s="112"/>
      <c r="D105" s="112"/>
      <c r="E105" s="113"/>
      <c r="F105" s="211"/>
      <c r="G105" s="211"/>
      <c r="H105" s="211"/>
      <c r="I105" s="211"/>
      <c r="J105" s="211"/>
      <c r="K105" s="211"/>
      <c r="L105" s="211"/>
      <c r="M105" s="211"/>
      <c r="N105" s="211"/>
      <c r="O105" s="211"/>
      <c r="P105" s="211"/>
      <c r="Q105" s="211"/>
    </row>
    <row r="106" spans="2:17">
      <c r="B106" s="29" t="str">
        <f>IF(C106="","",SUBTOTAL(103,$C$60:C106))</f>
        <v/>
      </c>
      <c r="C106" s="112"/>
      <c r="D106" s="112"/>
      <c r="E106" s="113"/>
      <c r="F106" s="211"/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11"/>
    </row>
    <row r="107" spans="2:17">
      <c r="B107" s="29" t="str">
        <f>IF(C107="","",SUBTOTAL(103,$C$60:C107))</f>
        <v/>
      </c>
      <c r="C107" s="112"/>
      <c r="D107" s="112"/>
      <c r="E107" s="113"/>
      <c r="F107" s="211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</row>
    <row r="108" spans="2:17">
      <c r="B108" s="29" t="str">
        <f>IF(C108="","",SUBTOTAL(103,$C$60:C108))</f>
        <v/>
      </c>
      <c r="C108" s="112"/>
      <c r="D108" s="112"/>
      <c r="E108" s="113"/>
      <c r="F108" s="211"/>
      <c r="G108" s="211"/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</row>
    <row r="109" spans="2:17">
      <c r="B109" s="29" t="str">
        <f>IF(C109="","",SUBTOTAL(103,$C$60:C109))</f>
        <v/>
      </c>
      <c r="C109" s="112"/>
      <c r="D109" s="112"/>
      <c r="E109" s="113"/>
      <c r="F109" s="211"/>
      <c r="G109" s="211"/>
      <c r="H109" s="211"/>
      <c r="I109" s="211"/>
      <c r="J109" s="211"/>
      <c r="K109" s="211"/>
      <c r="L109" s="211"/>
      <c r="M109" s="211"/>
      <c r="N109" s="211"/>
      <c r="O109" s="211"/>
      <c r="P109" s="211"/>
      <c r="Q109" s="211"/>
    </row>
  </sheetData>
  <mergeCells count="54">
    <mergeCell ref="O26:Q27"/>
    <mergeCell ref="N27:N28"/>
    <mergeCell ref="M27:M28"/>
    <mergeCell ref="F26:N26"/>
    <mergeCell ref="D34:E34"/>
    <mergeCell ref="C26:E26"/>
    <mergeCell ref="C27:E27"/>
    <mergeCell ref="D30:E30"/>
    <mergeCell ref="D32:E32"/>
    <mergeCell ref="L11:M11"/>
    <mergeCell ref="L12:M12"/>
    <mergeCell ref="L13:M13"/>
    <mergeCell ref="B13:D13"/>
    <mergeCell ref="B12:D12"/>
    <mergeCell ref="C28:E28"/>
    <mergeCell ref="D40:E40"/>
    <mergeCell ref="D41:E41"/>
    <mergeCell ref="D33:E33"/>
    <mergeCell ref="D39:E39"/>
    <mergeCell ref="D29:E29"/>
    <mergeCell ref="D31:E31"/>
    <mergeCell ref="D35:E35"/>
    <mergeCell ref="A1:O1"/>
    <mergeCell ref="B7:D7"/>
    <mergeCell ref="B29:B35"/>
    <mergeCell ref="B9:D9"/>
    <mergeCell ref="E8:E9"/>
    <mergeCell ref="B8:D8"/>
    <mergeCell ref="B11:D11"/>
    <mergeCell ref="F27:F28"/>
    <mergeCell ref="I3:J3"/>
    <mergeCell ref="B10:D10"/>
    <mergeCell ref="K3:O3"/>
    <mergeCell ref="N7:P8"/>
    <mergeCell ref="B26:B28"/>
    <mergeCell ref="E7:M7"/>
    <mergeCell ref="L8:M9"/>
    <mergeCell ref="L10:M10"/>
    <mergeCell ref="D45:E45"/>
    <mergeCell ref="D44:E44"/>
    <mergeCell ref="B36:B42"/>
    <mergeCell ref="B43:B46"/>
    <mergeCell ref="D37:E37"/>
    <mergeCell ref="D38:E38"/>
    <mergeCell ref="D46:E46"/>
    <mergeCell ref="D43:E43"/>
    <mergeCell ref="D36:E36"/>
    <mergeCell ref="D42:E42"/>
    <mergeCell ref="C47:E47"/>
    <mergeCell ref="C57:E58"/>
    <mergeCell ref="B50:P50"/>
    <mergeCell ref="B51:P51"/>
    <mergeCell ref="B52:P52"/>
    <mergeCell ref="B53:P53"/>
  </mergeCells>
  <phoneticPr fontId="2"/>
  <dataValidations count="4">
    <dataValidation type="list" allowBlank="1" showInputMessage="1" showErrorMessage="1" sqref="D60:D95">
      <formula1>$C$31:$C$32</formula1>
    </dataValidation>
    <dataValidation type="list" allowBlank="1" showInputMessage="1" showErrorMessage="1" sqref="E60:E95">
      <formula1>$D$29:$D$31</formula1>
    </dataValidation>
    <dataValidation type="list" allowBlank="1" showInputMessage="1" showErrorMessage="1" sqref="E56">
      <formula1>"校長・教頭,教諭・養護教諭,事務・栄養"</formula1>
    </dataValidation>
    <dataValidation type="list" allowBlank="1" showInputMessage="1" showErrorMessage="1" sqref="D56">
      <formula1>"男,女"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72" orientation="portrait" horizontalDpi="429496729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19</vt:i4>
      </vt:variant>
    </vt:vector>
  </HeadingPairs>
  <TitlesOfParts>
    <vt:vector size="20" baseType="lpstr">
      <vt:lpstr>集計表</vt:lpstr>
      <vt:lpstr>集計表!Print_Area</vt:lpstr>
      <vt:lpstr>家族休暇種類</vt:lpstr>
      <vt:lpstr>家族休暇職種</vt:lpstr>
      <vt:lpstr>家族休暇性別</vt:lpstr>
      <vt:lpstr>職員介護時</vt:lpstr>
      <vt:lpstr>職員介護日</vt:lpstr>
      <vt:lpstr>職員介護分</vt:lpstr>
      <vt:lpstr>職員子育て時</vt:lpstr>
      <vt:lpstr>職員子育て日</vt:lpstr>
      <vt:lpstr>職員子育て分</vt:lpstr>
      <vt:lpstr>職員職名</vt:lpstr>
      <vt:lpstr>職員性別</vt:lpstr>
      <vt:lpstr>職員年休時</vt:lpstr>
      <vt:lpstr>職員年休日</vt:lpstr>
      <vt:lpstr>職員年休分</vt:lpstr>
      <vt:lpstr>職員分べん時</vt:lpstr>
      <vt:lpstr>職員分べん日</vt:lpstr>
      <vt:lpstr>職員分べん分</vt:lpstr>
      <vt:lpstr>年休職名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</dc:creator>
  <cp:lastModifiedBy>田中寛一</cp:lastModifiedBy>
  <cp:lastPrinted>2013-02-22T00:24:12Z</cp:lastPrinted>
  <dcterms:created xsi:type="dcterms:W3CDTF">2002-05-17T01:11:06Z</dcterms:created>
  <dcterms:modified xsi:type="dcterms:W3CDTF">2013-04-11T02:41:23Z</dcterms:modified>
</cp:coreProperties>
</file>